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4295" windowHeight="4380" tabRatio="696" firstSheet="1" activeTab="7"/>
  </bookViews>
  <sheets>
    <sheet name="แบบสรุปราคากลาง" sheetId="24" r:id="rId1"/>
    <sheet name="ค่าวัสดุและดำเนินการ" sheetId="1" r:id="rId2"/>
    <sheet name="ดินตัด-ถม" sheetId="19" r:id="rId3"/>
    <sheet name="ผิวทางคอนกรีตผสมเสร็จ" sheetId="23" r:id="rId4"/>
    <sheet name="รอยต่อ" sheetId="16" r:id="rId5"/>
    <sheet name="ทรายหยาบรองใต้ผิวคอนกรีต" sheetId="20" r:id="rId6"/>
    <sheet name="แบบหล่อคอนกรีต" sheetId="21" r:id="rId7"/>
    <sheet name="เสนอราคา" sheetId="25" r:id="rId8"/>
  </sheets>
  <definedNames>
    <definedName name="_xlnm.Print_Area" localSheetId="1">ค่าวัสดุและดำเนินการ!$A$1:$L$34</definedName>
    <definedName name="_xlnm.Print_Area" localSheetId="2">'ดินตัด-ถม'!$A$1:$J$34</definedName>
    <definedName name="_xlnm.Print_Area" localSheetId="5">ทรายหยาบรองใต้ผิวคอนกรีต!$A$1:$J$47</definedName>
    <definedName name="_xlnm.Print_Area" localSheetId="0">แบบสรุปราคากลาง!$A$1:$N$67</definedName>
    <definedName name="_xlnm.Print_Area" localSheetId="6">แบบหล่อคอนกรีต!$A$1:$H$40</definedName>
    <definedName name="_xlnm.Print_Area" localSheetId="3">ผิวทางคอนกรีตผสมเสร็จ!$A$1:$Q$57</definedName>
    <definedName name="_xlnm.Print_Area" localSheetId="4">รอยต่อ!$A$1:$O$31</definedName>
    <definedName name="_xlnm.Print_Area" localSheetId="7">เสนอราคา!$A$1:$N$56</definedName>
    <definedName name="_xlnm.Print_Titles" localSheetId="0">แบบสรุปราคากลาง!$1:$8</definedName>
    <definedName name="_xlnm.Print_Titles" localSheetId="7">เสนอราคา!#REF!</definedName>
  </definedNames>
  <calcPr calcId="144525"/>
  <fileRecoveryPr autoRecover="0"/>
</workbook>
</file>

<file path=xl/calcChain.xml><?xml version="1.0" encoding="utf-8"?>
<calcChain xmlns="http://schemas.openxmlformats.org/spreadsheetml/2006/main">
  <c r="G7" i="25" l="1"/>
  <c r="A7" i="25"/>
  <c r="G6" i="25"/>
  <c r="A6" i="25"/>
  <c r="G5" i="25"/>
  <c r="A5" i="25"/>
  <c r="A4" i="25"/>
  <c r="I3" i="25"/>
  <c r="A3" i="25"/>
  <c r="A2" i="25"/>
  <c r="I67" i="24" l="1"/>
  <c r="I66" i="24"/>
  <c r="B67" i="24"/>
  <c r="B66" i="24"/>
  <c r="I63" i="24"/>
  <c r="I62" i="24"/>
  <c r="B63" i="24"/>
  <c r="B62" i="24"/>
  <c r="E59" i="24"/>
  <c r="E58" i="24"/>
  <c r="L14" i="24" l="1"/>
  <c r="M14" i="24" s="1"/>
  <c r="J14" i="24"/>
  <c r="N14" i="24" s="1"/>
  <c r="I3" i="24" l="1"/>
  <c r="G7" i="24" l="1"/>
  <c r="G6" i="24"/>
  <c r="A7" i="24"/>
  <c r="A6" i="24"/>
  <c r="H26" i="24" l="1"/>
  <c r="L26" i="24"/>
  <c r="L24" i="24"/>
  <c r="L23" i="24"/>
  <c r="J3" i="16"/>
  <c r="M26" i="24" l="1"/>
  <c r="J26" i="24"/>
  <c r="N26" i="24" s="1"/>
  <c r="E5" i="23" l="1"/>
  <c r="P12" i="23"/>
  <c r="F11" i="23"/>
  <c r="E11" i="23"/>
  <c r="H10" i="23"/>
  <c r="P10" i="23" s="1"/>
  <c r="H7" i="23"/>
  <c r="P4" i="23"/>
  <c r="K3" i="23"/>
  <c r="P3" i="23" s="1"/>
  <c r="P2" i="23"/>
  <c r="P6" i="23" s="1"/>
  <c r="K28" i="1"/>
  <c r="K27" i="1"/>
  <c r="K14" i="1"/>
  <c r="K16" i="1"/>
  <c r="H11" i="23" l="1"/>
  <c r="P11" i="23" s="1"/>
  <c r="P5" i="23"/>
  <c r="H8" i="23" s="1"/>
  <c r="H17" i="23"/>
  <c r="H15" i="23"/>
  <c r="P15" i="23" s="1"/>
  <c r="H13" i="23"/>
  <c r="P13" i="23" s="1"/>
  <c r="H14" i="23"/>
  <c r="P14" i="23" s="1"/>
  <c r="E7" i="23"/>
  <c r="P7" i="23" s="1"/>
  <c r="E8" i="23" l="1"/>
  <c r="P8" i="23" s="1"/>
  <c r="J9" i="23"/>
  <c r="P9" i="23" s="1"/>
  <c r="P16" i="23" l="1"/>
  <c r="E17" i="23" s="1"/>
  <c r="P17" i="23" s="1"/>
  <c r="P18" i="23" s="1"/>
  <c r="G5" i="24" l="1"/>
  <c r="A5" i="24"/>
  <c r="A4" i="24"/>
  <c r="A3" i="24"/>
  <c r="A2" i="24"/>
  <c r="L22" i="24"/>
  <c r="L21" i="24"/>
  <c r="L19" i="24"/>
  <c r="L17" i="24"/>
  <c r="L16" i="24"/>
  <c r="M16" i="24" s="1"/>
  <c r="J16" i="24"/>
  <c r="L12" i="24"/>
  <c r="M12" i="24" s="1"/>
  <c r="J12" i="24"/>
  <c r="N16" i="24" l="1"/>
  <c r="N12" i="24"/>
  <c r="K32" i="1" l="1"/>
  <c r="K31" i="1"/>
  <c r="K30" i="1"/>
  <c r="J5" i="16" s="1"/>
  <c r="K29" i="1"/>
  <c r="J4" i="16" s="1"/>
  <c r="J19" i="16" l="1"/>
  <c r="J28" i="16"/>
  <c r="J18" i="16"/>
  <c r="J27" i="16"/>
  <c r="J8" i="16"/>
  <c r="J6" i="16"/>
  <c r="G7" i="21" l="1"/>
  <c r="D6" i="21"/>
  <c r="K12" i="1"/>
  <c r="K13" i="1"/>
  <c r="J15" i="16" l="1"/>
  <c r="G20" i="21"/>
  <c r="D19" i="21"/>
  <c r="I4" i="19"/>
  <c r="I5" i="19" s="1"/>
  <c r="I26" i="19"/>
  <c r="I27" i="19" s="1"/>
  <c r="I29" i="19" s="1"/>
  <c r="I30" i="19" s="1"/>
  <c r="I15" i="19"/>
  <c r="I16" i="19" s="1"/>
  <c r="I18" i="19" l="1"/>
  <c r="I19" i="19" s="1"/>
  <c r="I7" i="19"/>
  <c r="I8" i="19" s="1"/>
  <c r="K26" i="1" l="1"/>
  <c r="K25" i="1"/>
  <c r="K24" i="1"/>
  <c r="K23" i="1"/>
  <c r="K22" i="1"/>
  <c r="K21" i="1"/>
  <c r="K20" i="1"/>
  <c r="K19" i="1"/>
  <c r="K18" i="1"/>
  <c r="K17" i="1"/>
  <c r="K15" i="1"/>
  <c r="J25" i="16" s="1"/>
  <c r="K11" i="1"/>
  <c r="H17" i="24" l="1"/>
  <c r="H21" i="24"/>
  <c r="F16" i="21"/>
  <c r="G16" i="21" s="1"/>
  <c r="F3" i="21"/>
  <c r="G3" i="21" s="1"/>
  <c r="F18" i="21"/>
  <c r="G18" i="21" s="1"/>
  <c r="F5" i="21"/>
  <c r="G5" i="21" s="1"/>
  <c r="F17" i="21"/>
  <c r="G17" i="21" s="1"/>
  <c r="F4" i="21"/>
  <c r="G4" i="21" s="1"/>
  <c r="F19" i="21"/>
  <c r="G19" i="21" s="1"/>
  <c r="F6" i="21"/>
  <c r="G6" i="21" s="1"/>
  <c r="I2" i="20"/>
  <c r="I4" i="20" s="1"/>
  <c r="D5" i="20" s="1"/>
  <c r="M21" i="24" l="1"/>
  <c r="J21" i="24"/>
  <c r="N21" i="24" s="1"/>
  <c r="M17" i="24"/>
  <c r="J17" i="24"/>
  <c r="G21" i="21"/>
  <c r="G22" i="21" s="1"/>
  <c r="G24" i="21" s="1"/>
  <c r="G8" i="21"/>
  <c r="G9" i="21" s="1"/>
  <c r="I5" i="20"/>
  <c r="I7" i="20" s="1"/>
  <c r="I8" i="20" s="1"/>
  <c r="N17" i="24" l="1"/>
  <c r="H19" i="24"/>
  <c r="G11" i="21"/>
  <c r="J9" i="16"/>
  <c r="J19" i="24" l="1"/>
  <c r="M19" i="24"/>
  <c r="N28" i="16"/>
  <c r="N27" i="16"/>
  <c r="N26" i="16"/>
  <c r="N25" i="16"/>
  <c r="N19" i="16"/>
  <c r="N18" i="16"/>
  <c r="N17" i="16"/>
  <c r="N16" i="16"/>
  <c r="N15" i="16"/>
  <c r="N9" i="16"/>
  <c r="N8" i="16"/>
  <c r="N7" i="16"/>
  <c r="N6" i="16"/>
  <c r="N5" i="16"/>
  <c r="N4" i="16"/>
  <c r="N3" i="16"/>
  <c r="N19" i="24" l="1"/>
  <c r="N29" i="16"/>
  <c r="N20" i="16"/>
  <c r="N10" i="16"/>
  <c r="N30" i="16" l="1"/>
  <c r="H24" i="24" s="1"/>
  <c r="F30" i="16"/>
  <c r="N21" i="16"/>
  <c r="H23" i="24" s="1"/>
  <c r="F21" i="16"/>
  <c r="N11" i="16"/>
  <c r="H22" i="24" s="1"/>
  <c r="F11" i="16"/>
  <c r="J23" i="24" l="1"/>
  <c r="N23" i="24" s="1"/>
  <c r="M23" i="24"/>
  <c r="M24" i="24"/>
  <c r="J24" i="24"/>
  <c r="N24" i="24" s="1"/>
  <c r="J22" i="24"/>
  <c r="M22" i="24"/>
  <c r="J30" i="24" l="1"/>
  <c r="N22" i="24"/>
  <c r="N28" i="24" l="1"/>
  <c r="N29" i="24" s="1"/>
  <c r="P30" i="24"/>
</calcChain>
</file>

<file path=xl/comments1.xml><?xml version="1.0" encoding="utf-8"?>
<comments xmlns="http://schemas.openxmlformats.org/spreadsheetml/2006/main">
  <authors>
    <author>pg-pc</author>
    <author>PK_computer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pg-pc:</t>
        </r>
        <r>
          <rPr>
            <sz val="9"/>
            <color indexed="81"/>
            <rFont val="Tahoma"/>
            <family val="2"/>
          </rPr>
          <t xml:space="preserve">
ค่าดำเนินการ ค่าเสื่อมราคา
</t>
        </r>
      </text>
    </comment>
    <comment ref="H4" authorId="1">
      <text>
        <r>
          <rPr>
            <b/>
            <sz val="9"/>
            <color indexed="81"/>
            <rFont val="Tahoma"/>
            <family val="2"/>
          </rPr>
          <t>PK_computer:</t>
        </r>
        <r>
          <rPr>
            <sz val="9"/>
            <color indexed="81"/>
            <rFont val="Tahoma"/>
            <family val="2"/>
          </rPr>
          <t xml:space="preserve">
น้อยกว่า 5,000 ลบ.ม.
ใช้ 5,000 ลบ.ม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pg-pc:</t>
        </r>
        <r>
          <rPr>
            <sz val="9"/>
            <color indexed="81"/>
            <rFont val="Tahoma"/>
            <family val="2"/>
          </rPr>
          <t xml:space="preserve">
ค่าดำเนินการ ค่าเสื่อมราคา
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pg-pc:</t>
        </r>
        <r>
          <rPr>
            <sz val="9"/>
            <color indexed="81"/>
            <rFont val="Tahoma"/>
            <family val="2"/>
          </rPr>
          <t xml:space="preserve">
ค่าดำเนินการ ค่าเสื่อมราคา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pg-pc:</t>
        </r>
        <r>
          <rPr>
            <sz val="9"/>
            <color indexed="81"/>
            <rFont val="Tahoma"/>
            <family val="2"/>
          </rPr>
          <t xml:space="preserve">
ค่าดำเนินการ ค่าเสื่อมราคา
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pg-pc:</t>
        </r>
        <r>
          <rPr>
            <sz val="9"/>
            <color indexed="81"/>
            <rFont val="Tahoma"/>
            <family val="2"/>
          </rPr>
          <t xml:space="preserve">
ค่าดำเนินการ ค่าเสื่อมราคา
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pg-pc:</t>
        </r>
        <r>
          <rPr>
            <sz val="9"/>
            <color indexed="81"/>
            <rFont val="Tahoma"/>
            <family val="2"/>
          </rPr>
          <t xml:space="preserve">
ค่าดำเนินการ ค่าเสื่อมราคา
</t>
        </r>
      </text>
    </comment>
  </commentList>
</comments>
</file>

<file path=xl/comments2.xml><?xml version="1.0" encoding="utf-8"?>
<comments xmlns="http://schemas.openxmlformats.org/spreadsheetml/2006/main">
  <authors>
    <author>PK_computer</author>
  </authors>
  <commentList>
    <comment ref="J16" authorId="0">
      <text>
        <r>
          <rPr>
            <b/>
            <sz val="9"/>
            <color indexed="81"/>
            <rFont val="Tahoma"/>
            <family val="2"/>
          </rPr>
          <t>PK_computer:</t>
        </r>
        <r>
          <rPr>
            <sz val="9"/>
            <color indexed="81"/>
            <rFont val="Tahoma"/>
            <family val="2"/>
          </rPr>
          <t xml:space="preserve">
ไม่ได้ตัด ให้เฉพาะค่าหยอด
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PK_computer:</t>
        </r>
        <r>
          <rPr>
            <sz val="9"/>
            <color indexed="81"/>
            <rFont val="Tahoma"/>
            <family val="2"/>
          </rPr>
          <t xml:space="preserve">
ไม่ได้ตัด ให้เฉพาะค่าหยอด</t>
        </r>
      </text>
    </comment>
  </commentList>
</comments>
</file>

<file path=xl/sharedStrings.xml><?xml version="1.0" encoding="utf-8"?>
<sst xmlns="http://schemas.openxmlformats.org/spreadsheetml/2006/main" count="605" uniqueCount="262">
  <si>
    <t>รายการ</t>
  </si>
  <si>
    <t>หน่วย</t>
  </si>
  <si>
    <t>(บาท)</t>
  </si>
  <si>
    <t>ระยะ</t>
  </si>
  <si>
    <t>ขนส่ง</t>
  </si>
  <si>
    <t>ค่า</t>
  </si>
  <si>
    <t>วัสดุ</t>
  </si>
  <si>
    <t>(กม.)</t>
  </si>
  <si>
    <t>ขึ้นลง</t>
  </si>
  <si>
    <t>ค่าขน</t>
  </si>
  <si>
    <t>ค่าตัด/</t>
  </si>
  <si>
    <t>ดัดเหล็ก</t>
  </si>
  <si>
    <t>รวม</t>
  </si>
  <si>
    <t>หมายเหตุ</t>
  </si>
  <si>
    <t>แบบสรุปข้อมูลวัสดุและค่าดำเนินการ</t>
  </si>
  <si>
    <t>เงินประกันผลงานหัก        0 %</t>
  </si>
  <si>
    <t>อัตราดอกเบี้ยเงินกู้ (MLR)   6 %</t>
  </si>
  <si>
    <t>บ/ลบ.ม.</t>
  </si>
  <si>
    <t>-</t>
  </si>
  <si>
    <t>บาท</t>
  </si>
  <si>
    <t>ลบ.ม.</t>
  </si>
  <si>
    <t>=</t>
  </si>
  <si>
    <t>ตร.ม.</t>
  </si>
  <si>
    <t>ลำดับ</t>
  </si>
  <si>
    <t>จำนวน</t>
  </si>
  <si>
    <t>ราคาทุน</t>
  </si>
  <si>
    <t>FN</t>
  </si>
  <si>
    <t xml:space="preserve">ราคาต่อหน่วย </t>
  </si>
  <si>
    <t>X   FN</t>
  </si>
  <si>
    <t>ผลรวมค่างานต้นทุนงานก่อสร้างทาง</t>
  </si>
  <si>
    <t>ผลรวมค่างานต้นทุนงานก่อสร้างสะพานและท่อเหลียม</t>
  </si>
  <si>
    <t>ค่า  Factor   F   งานก่อสร้างทาง</t>
  </si>
  <si>
    <t>ค่า  Factor   F   งานก่อสร้างสะพานและท่อเหลียม</t>
  </si>
  <si>
    <t>แบบสรุปราคากลางงานก่อสร้างทาง สะพาน และท่อเหลี่ยม</t>
  </si>
  <si>
    <t>เมตร</t>
  </si>
  <si>
    <t>( นายชัยเดช  อภิวัฒน์สกุล )</t>
  </si>
  <si>
    <t>รองนายก อบต.ป่ากลาง</t>
  </si>
  <si>
    <t>( นายจิรวรรธ  ทรงเจริญกุล )</t>
  </si>
  <si>
    <t>เลขานุการนายก อบต.ป่ากลาง</t>
  </si>
  <si>
    <t>( นายผจญ  ทิปกะ )</t>
  </si>
  <si>
    <t>ปลัด อบต.ป่ากลาง</t>
  </si>
  <si>
    <t>( นายสุภาพ  ปัญญา )</t>
  </si>
  <si>
    <t>รองปลัด อบต.ป่ากลาง</t>
  </si>
  <si>
    <t>( นางสุพรรณี  กันทะวงศ์ )</t>
  </si>
  <si>
    <t>หัวหน้าสำนักปลัด</t>
  </si>
  <si>
    <t>( นายมนู  แสนคำแพ )</t>
  </si>
  <si>
    <t>นิติกร</t>
  </si>
  <si>
    <t>( นายอดิเรก  สุขลำใย )</t>
  </si>
  <si>
    <t>นักวิเคราะห์นโยบายและแผนฯ</t>
  </si>
  <si>
    <t>( นายทวีศักดิ์  กิตติยังกุล )</t>
  </si>
  <si>
    <t>เจ้าพนักงานป้องกันฯ</t>
  </si>
  <si>
    <t>( นางสาวอุมาพร  ธนะวัง )</t>
  </si>
  <si>
    <t>นักจัดการงานทั่วไป</t>
  </si>
  <si>
    <t>( สิบเอกประกิต  การุณยรัต )</t>
  </si>
  <si>
    <t>เจ้าพนักงานธุรการ</t>
  </si>
  <si>
    <t>( นางรจนา  ชัญถาวร )</t>
  </si>
  <si>
    <t>ผู้อำนวยการกองคลัง</t>
  </si>
  <si>
    <t>( นายจตุรภูมิ  อิ่นแก้ว )</t>
  </si>
  <si>
    <t>นักวิชาการจัดเก็บรายได้</t>
  </si>
  <si>
    <t>( นางอังคณา  ชราชิต )</t>
  </si>
  <si>
    <t>เจ้าหน้าที่การเงินและบัญชี</t>
  </si>
  <si>
    <t>ผู้อำนวยการกองช่าง</t>
  </si>
  <si>
    <t>( นายณัฐวัตร  สว่างเมฆฤทธิ์ )</t>
  </si>
  <si>
    <t>ผู้อำนวยกองการศึกษา</t>
  </si>
  <si>
    <t>( นางเกษสุรินทร์  พอใจ )</t>
  </si>
  <si>
    <t>นักพัฒนาชุมชน</t>
  </si>
  <si>
    <t>( นายสุรเดช   พรมมีเดช )</t>
  </si>
  <si>
    <t>นายช่างโยธา</t>
  </si>
  <si>
    <t>ราคา</t>
  </si>
  <si>
    <t>ต่อหน่วย</t>
  </si>
  <si>
    <t>ลงชื่อ...........................................................ประธานกรรมการกำหนดราคากลาง</t>
  </si>
  <si>
    <t xml:space="preserve">ที่ </t>
  </si>
  <si>
    <t>ภาษีมูลค่าเพิ่ม     7  %</t>
  </si>
  <si>
    <t>ค่างาน ลบ.ม. ละ</t>
  </si>
  <si>
    <t>ค่าขนส่งวัสดุจากแหล่งถึงหน้างาน</t>
  </si>
  <si>
    <t>... รวมค่าวัสดุที่หน้างาน</t>
  </si>
  <si>
    <t>... รวมค่างานต้นทุน</t>
  </si>
  <si>
    <t>อื่นๆ</t>
  </si>
  <si>
    <t>ราคาก่อสร้าง</t>
  </si>
  <si>
    <t>ลบ.ม. @</t>
  </si>
  <si>
    <t xml:space="preserve">  =</t>
  </si>
  <si>
    <t>ค่าขนส่ง</t>
  </si>
  <si>
    <t>ค่าใช้จ่ายรวม</t>
  </si>
  <si>
    <t>ค่างานต้นทุน</t>
  </si>
  <si>
    <t>/</t>
  </si>
  <si>
    <t>บาท/ตัน</t>
  </si>
  <si>
    <t>บาท/เมตร</t>
  </si>
  <si>
    <r>
      <t xml:space="preserve">Expansion  Joint  </t>
    </r>
    <r>
      <rPr>
        <sz val="16"/>
        <rFont val="TH SarabunPSK"/>
        <family val="2"/>
      </rPr>
      <t>(รอยต่อเผื่อขยายตามขวาง)</t>
    </r>
  </si>
  <si>
    <t>กก.</t>
  </si>
  <si>
    <t>@</t>
  </si>
  <si>
    <t>Metal Cap + ทาสี + จาระบี</t>
  </si>
  <si>
    <t>ชุด</t>
  </si>
  <si>
    <t xml:space="preserve">Joint  Sealer  </t>
  </si>
  <si>
    <t>ลิตร</t>
  </si>
  <si>
    <t>ค่าหยอดยาง</t>
  </si>
  <si>
    <t>ม.</t>
  </si>
  <si>
    <t>แผ่นพลาสติก</t>
  </si>
  <si>
    <t>ไม้แบบ (2)</t>
  </si>
  <si>
    <t>END</t>
  </si>
  <si>
    <r>
      <t>Contraction  Joint</t>
    </r>
    <r>
      <rPr>
        <b/>
        <sz val="16"/>
        <rFont val="TH SarabunPSK"/>
        <family val="2"/>
      </rPr>
      <t xml:space="preserve">  </t>
    </r>
    <r>
      <rPr>
        <sz val="16"/>
        <rFont val="TH SarabunPSK"/>
        <family val="2"/>
      </rPr>
      <t>(รอยต่อเผื่อหดตามขวาง)</t>
    </r>
  </si>
  <si>
    <t>ค่าตัด Joint และหยอดยาง</t>
  </si>
  <si>
    <t>ทาสี + จาระบี</t>
  </si>
  <si>
    <t>Joint  Sealer</t>
  </si>
  <si>
    <r>
      <t>Longitudinal  Joint</t>
    </r>
    <r>
      <rPr>
        <b/>
        <sz val="16"/>
        <rFont val="TH SarabunPSK"/>
        <family val="2"/>
      </rPr>
      <t xml:space="preserve">  </t>
    </r>
    <r>
      <rPr>
        <sz val="16"/>
        <rFont val="TH SarabunPSK"/>
        <family val="2"/>
      </rPr>
      <t>(รอยต่อตามยาว)</t>
    </r>
  </si>
  <si>
    <t>เหล็ก RB Ø 15 มม.</t>
  </si>
  <si>
    <t>บาท/ตร.ม.</t>
  </si>
  <si>
    <t>หนา</t>
  </si>
  <si>
    <t>ซม.</t>
  </si>
  <si>
    <t>x</t>
  </si>
  <si>
    <t>บาท/ลบ.ม.</t>
  </si>
  <si>
    <t xml:space="preserve">คิดจากพื้นที่ผิวคอนกรีต  </t>
  </si>
  <si>
    <t>ค่าแบบ</t>
  </si>
  <si>
    <t>ค่าบ่มผิวทางคอนกรีต</t>
  </si>
  <si>
    <t xml:space="preserve">ค่าติดตั้งเครื่องผสม   </t>
  </si>
  <si>
    <t xml:space="preserve"> =</t>
  </si>
  <si>
    <t>ปริมาณคอนกรีต</t>
  </si>
  <si>
    <t>ปริมาณงานทั้งโครงการ</t>
  </si>
  <si>
    <t>/ 100</t>
  </si>
  <si>
    <t>X</t>
  </si>
  <si>
    <t>ค่าขัดหยาบผิวคอนกรีต</t>
  </si>
  <si>
    <t>คอนกรีตผสมเสร็จรูปลูกบาศก์ 240 กก./ตร.ซม.</t>
  </si>
  <si>
    <t>บ/ตัน</t>
  </si>
  <si>
    <t xml:space="preserve">ปูนซีเมนต์ปอร์ตแลนด์   </t>
  </si>
  <si>
    <t>ทรายหยาบ</t>
  </si>
  <si>
    <t>หินผสมคอนกรีต</t>
  </si>
  <si>
    <t>ทรายถม</t>
  </si>
  <si>
    <t>ท่อน</t>
  </si>
  <si>
    <t>สืบ</t>
  </si>
  <si>
    <t>ท่อ คสล. ขนาด Ø 0.30  ม.</t>
  </si>
  <si>
    <t>ไม้กระบากไม่ไส  1"x6"</t>
  </si>
  <si>
    <t>ลบ.ฟ.</t>
  </si>
  <si>
    <t>ไม้ยางไม่ไส 1 1/2"x3"</t>
  </si>
  <si>
    <r>
      <t>ไม้ขนาด</t>
    </r>
    <r>
      <rPr>
        <sz val="16"/>
        <color theme="1"/>
        <rFont val="Calibri"/>
        <family val="2"/>
      </rPr>
      <t>ø</t>
    </r>
    <r>
      <rPr>
        <sz val="17.600000000000001"/>
        <color theme="1"/>
        <rFont val="TH SarabunPSK"/>
        <family val="2"/>
      </rPr>
      <t xml:space="preserve"> 4"x4.00  ม.</t>
    </r>
  </si>
  <si>
    <t>ตะปูตอกไม้ชนิดผอม  ขนาด 3 นิ้ว</t>
  </si>
  <si>
    <t>กม.  X</t>
  </si>
  <si>
    <t>ค่างานต้นทุนที่ใช้</t>
  </si>
  <si>
    <t>ค่าดำเนินการและค่าเสื่อมราคา (ตัก)</t>
  </si>
  <si>
    <t>ค่าขนส่งวัสดุไปทิ้ง  ระยะทางขนส่ง</t>
  </si>
  <si>
    <t>กม.</t>
  </si>
  <si>
    <t>... รวมค่างานต้นทุน (..1+2) x 1.25</t>
  </si>
  <si>
    <t>ค่าดำเนินการและค่าเสื่อมราคา (ขุดตัด)</t>
  </si>
  <si>
    <t xml:space="preserve">... รวมค่างานต้นทุน </t>
  </si>
  <si>
    <t>งานดินถมจากงานดินตัด</t>
  </si>
  <si>
    <t>(ขนส่งมาจากงานดินตัด)</t>
  </si>
  <si>
    <t>ค่าวัสดุ</t>
  </si>
  <si>
    <t>ค่าดำเนินการและค่าเสื่อมราคาขุดขน</t>
  </si>
  <si>
    <t>... รวมค่างานต้นทุน (..1+2+3) x 1.60</t>
  </si>
  <si>
    <t>ค่าดำเนินการและค่าเสื่อมราคาบดทับ</t>
  </si>
  <si>
    <t>… รวมค่างานต้นทุน</t>
  </si>
  <si>
    <t>งานดินถม</t>
  </si>
  <si>
    <t>ค่าวัสดุที่แหล่ง</t>
  </si>
  <si>
    <t>ค่าดำเนินการและค่าเสื่อมราคางานขุด-ขน</t>
  </si>
  <si>
    <t>อัตราส่วนการยุบตัวเมื่อบดทับ  (......) x 1.6</t>
  </si>
  <si>
    <t>ค่าดำเนินการและค่าเสื่อมราคาเมื่อบดทับ</t>
  </si>
  <si>
    <t>งานดิน</t>
  </si>
  <si>
    <t>งานวัสดุรองใต้ผิวทางคอนกรีต</t>
  </si>
  <si>
    <t>งานผิวทาง</t>
  </si>
  <si>
    <t>งานไหล่ทาง</t>
  </si>
  <si>
    <t>รวมค่าก่อสร้าง</t>
  </si>
  <si>
    <t>งานทรายรองใต้ผิวทางคอนกรีต</t>
  </si>
  <si>
    <t>ค่าวัสดุจากแหล่งรวมค่าตัก</t>
  </si>
  <si>
    <t xml:space="preserve">ค่าขนส่ง   </t>
  </si>
  <si>
    <t>งานดินตัด</t>
  </si>
  <si>
    <t>ดินถมไหล่ทาง</t>
  </si>
  <si>
    <t>ราคา/หน่วย</t>
  </si>
  <si>
    <t>ต่อ 1 ตร.ม.</t>
  </si>
  <si>
    <t xml:space="preserve"> - ค่าแรงประกอบแบบ</t>
  </si>
  <si>
    <t xml:space="preserve"> - ไม้กระบากขนาด 1" x 6"- 8" ยาว 2.50 - 6.00 เมตร</t>
  </si>
  <si>
    <t xml:space="preserve"> - ไม้ยางขนาด 1.1/2" x 3" ยาว 2.50 - 6.00 เมตร</t>
  </si>
  <si>
    <t xml:space="preserve"> -  ตะปู</t>
  </si>
  <si>
    <t xml:space="preserve">  *</t>
  </si>
  <si>
    <r>
      <t xml:space="preserve">  ไม้แบบงานอย่างง่ายหรือไม้แบบ(2) </t>
    </r>
    <r>
      <rPr>
        <sz val="16"/>
        <rFont val="TH SarabunPSK"/>
        <family val="2"/>
      </rPr>
      <t>ใช้ได้ 5 ครั้ง</t>
    </r>
  </si>
  <si>
    <t xml:space="preserve"> - ไม้ค้ำยันไม้แบบ</t>
  </si>
  <si>
    <t>ต้น</t>
  </si>
  <si>
    <t xml:space="preserve"> -  น้ำมันทาผิวไม้</t>
  </si>
  <si>
    <t>ใช้งานได้ 5 ครั้ง</t>
  </si>
  <si>
    <t>ราคาไม้แบบที่ใช้</t>
  </si>
  <si>
    <t xml:space="preserve">บาท/ลบ.ม. </t>
  </si>
  <si>
    <t>ส่วนยุบตัว   =  1.25 x</t>
  </si>
  <si>
    <t>ลวดผูกเหล็ก</t>
  </si>
  <si>
    <r>
      <t xml:space="preserve">  ไม้แบบงานอย่างง่ายหรือไม้แบบ(1) </t>
    </r>
    <r>
      <rPr>
        <sz val="16"/>
        <rFont val="TH SarabunPSK"/>
        <family val="2"/>
      </rPr>
      <t>ใช้ได้ 4 ครั้ง</t>
    </r>
  </si>
  <si>
    <t>ใช้งานได้ 4 ครั้ง</t>
  </si>
  <si>
    <t>เหล็กฉาก 50x50x6 มม.</t>
  </si>
  <si>
    <t>ท่อ PVC Ø 2"</t>
  </si>
  <si>
    <t>บาท  x</t>
  </si>
  <si>
    <t xml:space="preserve">ค่าดำเนินการและค่าเสื่อมบดอัด  </t>
  </si>
  <si>
    <t>ลงชื่อ...........................................................กรรมการกำหนดราคากลาง</t>
  </si>
  <si>
    <t>( นายสุรพงษ์   ศิลป์ท้าว)</t>
  </si>
  <si>
    <t>ลงชื่อ........................................................กรรมการกำหนดราคากลาง</t>
  </si>
  <si>
    <t xml:space="preserve">  </t>
  </si>
  <si>
    <t>แบบสรุปการเสนอราคางานก่อสร้างทาง สะพาน และท่อเหลี่ยม</t>
  </si>
  <si>
    <t>(................................................)</t>
  </si>
  <si>
    <t>ประทับตราถ้ามี</t>
  </si>
  <si>
    <t>ส่วนราชการ  : กองช่าง  องค์การบริหารส่วนตำบลป่ากลาง  อำเภอปัว  จังหวัดน่าน</t>
  </si>
  <si>
    <t>โครงการ      : ก่อสร้างถนน คสล. เส้นหลังตลาดนัดวันศุกร์ออกหลังโรงเรียนมัธยมป่ากลาง</t>
  </si>
  <si>
    <t>เหล็ก DB Ø 16 มม.</t>
  </si>
  <si>
    <t>เหล็ก RB Ø 19 มม.</t>
  </si>
  <si>
    <t>เหล็ก RB Ø 6 มม.</t>
  </si>
  <si>
    <t xml:space="preserve">ลวดผูกเหล็ก </t>
  </si>
  <si>
    <t>บ/กก.</t>
  </si>
  <si>
    <t>ค่าเหล็กเสริม</t>
  </si>
  <si>
    <t>กก.   @</t>
  </si>
  <si>
    <t>/ 1000</t>
  </si>
  <si>
    <t xml:space="preserve">ค่าปูผิวคอนกรีต  </t>
  </si>
  <si>
    <t>ขนาด กว้าง</t>
  </si>
  <si>
    <r>
      <t>งานผิวทางปอร์ตแลนด์ซีเมนต์  (Portland  Cement  Concrete  Pavement)</t>
    </r>
    <r>
      <rPr>
        <sz val="16"/>
        <rFont val="TH SarabunPSK"/>
        <family val="2"/>
      </rPr>
      <t xml:space="preserve">  (ใช้เหล็กเส้นทั่วไป)</t>
    </r>
  </si>
  <si>
    <t>บาท/กก.</t>
  </si>
  <si>
    <t>ค่าเหล็ก Dowel Bar  (RB Ø 19 มม.)</t>
  </si>
  <si>
    <t xml:space="preserve">ค่าเหล็ก Tie Bar  (DB Ø 16 มม.) </t>
  </si>
  <si>
    <t>คิดจากความยาว  10.00  ม.</t>
  </si>
  <si>
    <t xml:space="preserve">Joint  Filler  </t>
  </si>
  <si>
    <t xml:space="preserve">    /</t>
  </si>
  <si>
    <t>ค่าเหล็ก Dowel Bar  (RB Ø 15 มม.)</t>
  </si>
  <si>
    <t>ระยะเวลาดำเนินการ  60 วัน</t>
  </si>
  <si>
    <t xml:space="preserve">      ..............................................ผู้ประมาณราคา</t>
  </si>
  <si>
    <t xml:space="preserve">          .............................................เห็นชอบ</t>
  </si>
  <si>
    <t>(นายสุรเดช   พรมมีเดช)</t>
  </si>
  <si>
    <t xml:space="preserve">  ( นายผจญ   ทิปกะ)</t>
  </si>
  <si>
    <t>นายช่างโยธา  ชำนาญงาน</t>
  </si>
  <si>
    <t xml:space="preserve">   ปลัดองค์การบริหารส่วนตำบล</t>
  </si>
  <si>
    <t xml:space="preserve">              ..............................................ผู้ตรวจสอบ</t>
  </si>
  <si>
    <t xml:space="preserve">         ...............................................อนุมัติ</t>
  </si>
  <si>
    <t>(นายประกอบ  แสนทรงสิริ)</t>
  </si>
  <si>
    <t xml:space="preserve">  นายกองค์การบริหารส่วนตำบล</t>
  </si>
  <si>
    <t>(นายนัฏฐิชัย  ใจมั่น)</t>
  </si>
  <si>
    <t>เงินล่วงหน้าจ่าย   15  %</t>
  </si>
  <si>
    <t>ปรับราคาเหมาะสม</t>
  </si>
  <si>
    <r>
      <t>ปริมาณงาน   : ก่อสร้างถนนคสล.</t>
    </r>
    <r>
      <rPr>
        <sz val="16"/>
        <color indexed="8"/>
        <rFont val="TH SarabunPSK"/>
        <family val="2"/>
      </rPr>
      <t xml:space="preserve"> ขนาดกว้าง 5.00 เมตร  ยาว 300.00 เมตร  หนา 0.15 เมตร พร้อมไหล่ทาง 2 ข้าง  กว้างเฉลี่ย 0.30 เมตร </t>
    </r>
  </si>
  <si>
    <t>ตามแบบมาตรฐานถนน คสล. เลขที่ ท.1-01</t>
  </si>
  <si>
    <t>กำหนดราคากลางวันที่ 28 สิงหาคม 2561</t>
  </si>
  <si>
    <t>เขตฝนตกปกติ   ราคาน้ำมันโซล่าเฉลี่ยที่อำเภอเมือง  30.00 - 30.99  บาท/ลิตร</t>
  </si>
  <si>
    <t>พาณิชย์ ฯ น่าน ข้อ3</t>
  </si>
  <si>
    <t>พาณิชย์ ฯ น่าน ข้อ19</t>
  </si>
  <si>
    <t>พาณิชย์ ฯ แพร่ ข้อ35</t>
  </si>
  <si>
    <t>พาณิชย์ ฯ แพร่ ข้อ36</t>
  </si>
  <si>
    <t>พาณิชย์ ฯ น่าน ข้อ22</t>
  </si>
  <si>
    <t>พาณิชย์ ฯ น่าน ข้อ154</t>
  </si>
  <si>
    <t>พาณิชย์ ฯ น่าน ข้อ157</t>
  </si>
  <si>
    <t>พาณิชย์ ฯ น่าน ข้อ160</t>
  </si>
  <si>
    <t>พาณิชย์ ฯ น่าน ข้อ163</t>
  </si>
  <si>
    <t>พาณิชย์ ฯ น่าน ข้อ131</t>
  </si>
  <si>
    <t>พาณิชย์ ฯ น่าน ข้อ128</t>
  </si>
  <si>
    <t>พาณิชย์ ฯ น่าน ข้อ148</t>
  </si>
  <si>
    <t>พาณิชย์ ฯ น่าน ข้อ51</t>
  </si>
  <si>
    <t>1.1 งานขุดป่าถางตอขนาดเบา</t>
  </si>
  <si>
    <t>งานขุดป่าถางตอ</t>
  </si>
  <si>
    <t>งานรื้อคันทางเดิมและบดทับ</t>
  </si>
  <si>
    <t>2.1 ค่ารื้อคันทางเดิมและบดทับ</t>
  </si>
  <si>
    <t>พาณิชย์ ฯ น่าน ข้อ24</t>
  </si>
  <si>
    <t>3.1 งานดินตัดคันทาง</t>
  </si>
  <si>
    <t>3.2  งานดินถมคันทาง</t>
  </si>
  <si>
    <t>5.1 งานผิวทางปอร์ตแลนด์ซีเมนต์คอนกรีตหนา 0.15 ม.</t>
  </si>
  <si>
    <t>4.1 งานทรายรองใต้ผิวทางคอนกรีต</t>
  </si>
  <si>
    <t>5.2 งานรอยต่อเผื่อขยายตามขวาง</t>
  </si>
  <si>
    <t>5.3 งานรอยต่อเผื่อหดตามขวาง</t>
  </si>
  <si>
    <t>5.4 งานรอยต่อตามยาว</t>
  </si>
  <si>
    <t>6.1 งานดินถมไหล่ทาง</t>
  </si>
  <si>
    <t>ที่ตั้งโครงการ : บ้านจูน  หมู่ที่ 4  ตำบลป่ากลาง  อำเภอปัว  จังหวัดน่าน</t>
  </si>
  <si>
    <t>( นานัฏฐิชัย  ใจมั่น )</t>
  </si>
  <si>
    <t>ลงชื่อ......................................................................ผู้เสนอราคา</t>
  </si>
  <si>
    <t>เสนอราคาเมื่อวันที่...................................................................................................</t>
  </si>
  <si>
    <t>ระยะเวลาดำเนินการ ................. 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</si>
</sst>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87" formatCode="_(* #,##0.00_);_(* \(#,##0.00\);_(* &quot;-&quot;??_);_(@_)"/>
    <numFmt numFmtId="188" formatCode="t0.00E+00"/>
    <numFmt numFmtId="189" formatCode="&quot;฿&quot;t#,##0_);\(&quot;฿&quot;t#,##0\)"/>
    <numFmt numFmtId="190" formatCode="m/d/yy\ hh:mm"/>
    <numFmt numFmtId="191" formatCode="_(&quot;$&quot;* #,##0.000_);_(&quot;$&quot;* \(#,##0.000\);_(&quot;$&quot;* &quot;-&quot;??_);_(@_)"/>
    <numFmt numFmtId="192" formatCode="_(&quot;$&quot;* #,##0.0000_);_(&quot;$&quot;* \(#,##0.0000\);_(&quot;$&quot;* &quot;-&quot;??_);_(@_)"/>
    <numFmt numFmtId="193" formatCode="#,##0.0_);\(#,##0.0\)"/>
    <numFmt numFmtId="194" formatCode="0.0&quot;  &quot;"/>
    <numFmt numFmtId="195" formatCode="_-* #,##0.00000_-;\-* #,##0.00000_-;_-* &quot;-&quot;?????_-;_-@_-"/>
    <numFmt numFmtId="196" formatCode="#,##0.000000&quot; &quot;"/>
    <numFmt numFmtId="197" formatCode="#,###&quot;   &quot;"/>
    <numFmt numFmtId="198" formatCode="General_)"/>
    <numFmt numFmtId="199" formatCode="dd\-mm\-yy"/>
    <numFmt numFmtId="200" formatCode="_-* #,##0.0000_-;\-* #,##0.0000_-;_-* &quot;-&quot;??_-;_-@_-"/>
    <numFmt numFmtId="201" formatCode="#,##0.0000"/>
    <numFmt numFmtId="203" formatCode="0.0"/>
    <numFmt numFmtId="204" formatCode="_(* #,##0.000_);_(* \(#,##0.000\);_(* &quot;-&quot;??_);_(@_)"/>
    <numFmt numFmtId="205" formatCode="_-* #,##0_-;\-* #,##0_-;_-* &quot;-&quot;??_-;_-@_-"/>
  </numFmts>
  <fonts count="4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AngsanaUPC"/>
      <family val="2"/>
      <charset val="222"/>
    </font>
    <font>
      <sz val="14"/>
      <name val="AngsanaUPC"/>
      <family val="1"/>
    </font>
    <font>
      <sz val="10"/>
      <name val="Arial"/>
      <family val="2"/>
    </font>
    <font>
      <sz val="7"/>
      <name val="Small Fonts"/>
      <family val="2"/>
    </font>
    <font>
      <sz val="16"/>
      <name val="TH SarabunPSK"/>
      <family val="2"/>
    </font>
    <font>
      <sz val="16"/>
      <name val="Angsana New"/>
      <family val="1"/>
    </font>
    <font>
      <sz val="14"/>
      <name val="SV Rojchana"/>
    </font>
    <font>
      <sz val="16"/>
      <name val="DilleniaUPC"/>
      <family val="1"/>
    </font>
    <font>
      <sz val="11"/>
      <name val="?? ?????"/>
      <family val="3"/>
      <charset val="255"/>
    </font>
    <font>
      <sz val="12"/>
      <name val="????"/>
      <charset val="136"/>
    </font>
    <font>
      <sz val="10"/>
      <name val="Helv"/>
      <family val="2"/>
    </font>
    <font>
      <sz val="11"/>
      <name val="??"/>
      <family val="1"/>
    </font>
    <font>
      <sz val="14"/>
      <name val="Cordia New"/>
      <family val="3"/>
    </font>
    <font>
      <sz val="12"/>
      <name val="Times New Roman"/>
      <family val="1"/>
    </font>
    <font>
      <sz val="12"/>
      <name val="Helv"/>
      <family val="2"/>
    </font>
    <font>
      <b/>
      <i/>
      <sz val="24"/>
      <color indexed="49"/>
      <name val="Arial Narrow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name val="AngsanaUPC"/>
      <family val="1"/>
    </font>
    <font>
      <b/>
      <sz val="12"/>
      <name val="Arial"/>
      <family val="2"/>
    </font>
    <font>
      <b/>
      <i/>
      <sz val="18"/>
      <color indexed="28"/>
      <name val="AngsanaUPC"/>
      <family val="1"/>
    </font>
    <font>
      <sz val="14"/>
      <name val="AngsanaUPC"/>
      <family val="1"/>
      <charset val="222"/>
    </font>
    <font>
      <sz val="11"/>
      <name val="Times New Roman"/>
      <family val="1"/>
    </font>
    <font>
      <sz val="16"/>
      <name val="DilleniaUPC"/>
      <family val="1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5"/>
      <name val="AngsanaUPC"/>
      <family val="1"/>
      <charset val="222"/>
    </font>
    <font>
      <b/>
      <u/>
      <sz val="16"/>
      <name val="TH SarabunPSK"/>
      <family val="2"/>
    </font>
    <font>
      <sz val="16"/>
      <color indexed="9"/>
      <name val="TH SarabunPSK"/>
      <family val="2"/>
    </font>
    <font>
      <sz val="11"/>
      <color theme="1"/>
      <name val="TH SarabunPSK"/>
      <family val="2"/>
    </font>
    <font>
      <sz val="12"/>
      <name val="TH SarabunPSK"/>
      <family val="2"/>
    </font>
    <font>
      <sz val="16"/>
      <color theme="1"/>
      <name val="Calibri"/>
      <family val="2"/>
    </font>
    <font>
      <sz val="17.600000000000001"/>
      <color theme="1"/>
      <name val="TH SarabunPSK"/>
      <family val="2"/>
    </font>
    <font>
      <sz val="16"/>
      <color indexed="18"/>
      <name val="TH SarabunPSK"/>
      <family val="2"/>
    </font>
    <font>
      <sz val="16"/>
      <color indexed="8"/>
      <name val="TH SarabunPSK"/>
      <family val="2"/>
    </font>
    <font>
      <sz val="11"/>
      <name val="Tahoma"/>
      <family val="2"/>
      <charset val="222"/>
      <scheme val="minor"/>
    </font>
    <font>
      <sz val="16"/>
      <color rgb="FF0000FF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6">
    <xf numFmtId="0" fontId="0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198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4" fontId="13" fillId="0" borderId="0" applyFont="0" applyFill="0" applyBorder="0" applyAlignment="0" applyProtection="0"/>
    <xf numFmtId="189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97" fontId="4" fillId="0" borderId="0" applyFont="0" applyFill="0" applyBorder="0" applyAlignment="0" applyProtection="0"/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14" fillId="0" borderId="0"/>
    <xf numFmtId="0" fontId="17" fillId="0" borderId="0"/>
    <xf numFmtId="9" fontId="5" fillId="2" borderId="0"/>
    <xf numFmtId="0" fontId="18" fillId="3" borderId="13">
      <alignment horizontal="centerContinuous" vertical="top"/>
    </xf>
    <xf numFmtId="0" fontId="5" fillId="0" borderId="0" applyFill="0" applyBorder="0" applyAlignment="0"/>
    <xf numFmtId="193" fontId="13" fillId="0" borderId="0" applyFill="0" applyBorder="0" applyAlignment="0"/>
    <xf numFmtId="0" fontId="16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191" fontId="4" fillId="0" borderId="0" applyFill="0" applyBorder="0" applyAlignment="0"/>
    <xf numFmtId="194" fontId="10" fillId="0" borderId="0" applyFill="0" applyBorder="0" applyAlignment="0"/>
    <xf numFmtId="193" fontId="13" fillId="0" borderId="0" applyFill="0" applyBorder="0" applyAlignment="0"/>
    <xf numFmtId="19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8" fillId="3" borderId="13">
      <alignment horizontal="centerContinuous" vertical="top"/>
    </xf>
    <xf numFmtId="193" fontId="13" fillId="0" borderId="0" applyFont="0" applyFill="0" applyBorder="0" applyAlignment="0" applyProtection="0"/>
    <xf numFmtId="14" fontId="20" fillId="0" borderId="0" applyFill="0" applyBorder="0" applyAlignment="0"/>
    <xf numFmtId="15" fontId="21" fillId="4" borderId="0">
      <alignment horizontal="centerContinuous"/>
    </xf>
    <xf numFmtId="191" fontId="4" fillId="0" borderId="0" applyFill="0" applyBorder="0" applyAlignment="0"/>
    <xf numFmtId="193" fontId="13" fillId="0" borderId="0" applyFill="0" applyBorder="0" applyAlignment="0"/>
    <xf numFmtId="191" fontId="4" fillId="0" borderId="0" applyFill="0" applyBorder="0" applyAlignment="0"/>
    <xf numFmtId="194" fontId="10" fillId="0" borderId="0" applyFill="0" applyBorder="0" applyAlignment="0"/>
    <xf numFmtId="193" fontId="13" fillId="0" borderId="0" applyFill="0" applyBorder="0" applyAlignment="0"/>
    <xf numFmtId="38" fontId="19" fillId="3" borderId="0" applyNumberFormat="0" applyBorder="0" applyAlignment="0" applyProtection="0"/>
    <xf numFmtId="0" fontId="22" fillId="0" borderId="14" applyNumberFormat="0" applyAlignment="0" applyProtection="0">
      <alignment horizontal="left" vertical="center"/>
    </xf>
    <xf numFmtId="0" fontId="22" fillId="0" borderId="15">
      <alignment horizontal="left" vertical="center"/>
    </xf>
    <xf numFmtId="10" fontId="19" fillId="5" borderId="1" applyNumberFormat="0" applyBorder="0" applyAlignment="0" applyProtection="0"/>
    <xf numFmtId="191" fontId="4" fillId="0" borderId="0" applyFill="0" applyBorder="0" applyAlignment="0"/>
    <xf numFmtId="193" fontId="13" fillId="0" borderId="0" applyFill="0" applyBorder="0" applyAlignment="0"/>
    <xf numFmtId="191" fontId="4" fillId="0" borderId="0" applyFill="0" applyBorder="0" applyAlignment="0"/>
    <xf numFmtId="194" fontId="10" fillId="0" borderId="0" applyFill="0" applyBorder="0" applyAlignment="0"/>
    <xf numFmtId="193" fontId="13" fillId="0" borderId="0" applyFill="0" applyBorder="0" applyAlignment="0"/>
    <xf numFmtId="37" fontId="6" fillId="0" borderId="0"/>
    <xf numFmtId="195" fontId="4" fillId="0" borderId="0"/>
    <xf numFmtId="0" fontId="4" fillId="0" borderId="0"/>
    <xf numFmtId="0" fontId="4" fillId="0" borderId="0"/>
    <xf numFmtId="0" fontId="15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0" fontId="5" fillId="0" borderId="0" applyFont="0" applyFill="0" applyBorder="0" applyAlignment="0" applyProtection="0"/>
    <xf numFmtId="191" fontId="4" fillId="0" borderId="0" applyFill="0" applyBorder="0" applyAlignment="0"/>
    <xf numFmtId="193" fontId="13" fillId="0" borderId="0" applyFill="0" applyBorder="0" applyAlignment="0"/>
    <xf numFmtId="191" fontId="4" fillId="0" borderId="0" applyFill="0" applyBorder="0" applyAlignment="0"/>
    <xf numFmtId="194" fontId="10" fillId="0" borderId="0" applyFill="0" applyBorder="0" applyAlignment="0"/>
    <xf numFmtId="193" fontId="13" fillId="0" borderId="0" applyFill="0" applyBorder="0" applyAlignment="0"/>
    <xf numFmtId="0" fontId="23" fillId="2" borderId="0"/>
    <xf numFmtId="49" fontId="20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190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88" fontId="26" fillId="0" borderId="0" applyFont="0" applyFill="0" applyBorder="0" applyAlignment="0" applyProtection="0"/>
    <xf numFmtId="191" fontId="24" fillId="0" borderId="0" applyFill="0" applyBorder="0" applyAlignment="0"/>
    <xf numFmtId="194" fontId="26" fillId="0" borderId="0" applyFill="0" applyBorder="0" applyAlignment="0"/>
    <xf numFmtId="191" fontId="24" fillId="0" borderId="0" applyFont="0" applyFill="0" applyBorder="0" applyAlignment="0" applyProtection="0"/>
    <xf numFmtId="191" fontId="24" fillId="0" borderId="0" applyFill="0" applyBorder="0" applyAlignment="0"/>
    <xf numFmtId="191" fontId="24" fillId="0" borderId="0" applyFill="0" applyBorder="0" applyAlignment="0"/>
    <xf numFmtId="194" fontId="26" fillId="0" borderId="0" applyFill="0" applyBorder="0" applyAlignment="0"/>
    <xf numFmtId="191" fontId="24" fillId="0" borderId="0" applyFill="0" applyBorder="0" applyAlignment="0"/>
    <xf numFmtId="191" fontId="24" fillId="0" borderId="0" applyFill="0" applyBorder="0" applyAlignment="0"/>
    <xf numFmtId="194" fontId="26" fillId="0" borderId="0" applyFill="0" applyBorder="0" applyAlignment="0"/>
    <xf numFmtId="0" fontId="4" fillId="0" borderId="0"/>
    <xf numFmtId="0" fontId="25" fillId="0" borderId="0"/>
    <xf numFmtId="0" fontId="3" fillId="0" borderId="0"/>
    <xf numFmtId="0" fontId="4" fillId="0" borderId="0"/>
    <xf numFmtId="191" fontId="24" fillId="0" borderId="0" applyFill="0" applyBorder="0" applyAlignment="0"/>
    <xf numFmtId="191" fontId="24" fillId="0" borderId="0" applyFill="0" applyBorder="0" applyAlignment="0"/>
    <xf numFmtId="194" fontId="26" fillId="0" borderId="0" applyFill="0" applyBorder="0" applyAlignment="0"/>
    <xf numFmtId="187" fontId="24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7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32" fillId="0" borderId="0"/>
  </cellStyleXfs>
  <cellXfs count="2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80" applyFont="1"/>
    <xf numFmtId="0" fontId="7" fillId="0" borderId="0" xfId="0" applyFont="1"/>
    <xf numFmtId="0" fontId="7" fillId="0" borderId="0" xfId="0" applyFont="1" applyBorder="1"/>
    <xf numFmtId="0" fontId="28" fillId="0" borderId="0" xfId="0" applyFont="1"/>
    <xf numFmtId="0" fontId="28" fillId="0" borderId="0" xfId="0" applyFont="1" applyAlignment="1">
      <alignment horizontal="right"/>
    </xf>
    <xf numFmtId="0" fontId="7" fillId="0" borderId="0" xfId="0" applyFont="1" applyAlignment="1"/>
    <xf numFmtId="4" fontId="28" fillId="0" borderId="2" xfId="104" applyNumberFormat="1" applyFont="1" applyBorder="1" applyAlignment="1">
      <alignment horizontal="center" vertical="center"/>
    </xf>
    <xf numFmtId="4" fontId="28" fillId="0" borderId="4" xfId="104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43" fontId="7" fillId="0" borderId="3" xfId="1" applyFont="1" applyBorder="1" applyAlignment="1">
      <alignment horizontal="right" vertical="center"/>
    </xf>
    <xf numFmtId="43" fontId="7" fillId="0" borderId="3" xfId="1" applyFont="1" applyBorder="1" applyAlignment="1">
      <alignment vertical="center"/>
    </xf>
    <xf numFmtId="43" fontId="7" fillId="0" borderId="2" xfId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200" fontId="7" fillId="0" borderId="3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horizontal="right" vertical="center"/>
    </xf>
    <xf numFmtId="43" fontId="7" fillId="0" borderId="4" xfId="1" applyFont="1" applyBorder="1" applyAlignment="1">
      <alignment vertical="center"/>
    </xf>
    <xf numFmtId="0" fontId="28" fillId="0" borderId="0" xfId="0" applyFont="1" applyBorder="1" applyAlignment="1">
      <alignment horizontal="right"/>
    </xf>
    <xf numFmtId="0" fontId="28" fillId="0" borderId="0" xfId="0" applyFont="1" applyBorder="1"/>
    <xf numFmtId="201" fontId="7" fillId="0" borderId="0" xfId="0" applyNumberFormat="1" applyFont="1" applyBorder="1" applyAlignment="1">
      <alignment horizontal="right" vertical="center"/>
    </xf>
    <xf numFmtId="0" fontId="7" fillId="0" borderId="0" xfId="105" applyFont="1"/>
    <xf numFmtId="200" fontId="7" fillId="0" borderId="4" xfId="1" applyNumberFormat="1" applyFont="1" applyBorder="1" applyAlignment="1">
      <alignment vertical="center"/>
    </xf>
    <xf numFmtId="43" fontId="7" fillId="0" borderId="8" xfId="1" applyFont="1" applyBorder="1" applyAlignment="1">
      <alignment vertical="center"/>
    </xf>
    <xf numFmtId="4" fontId="2" fillId="0" borderId="0" xfId="0" applyNumberFormat="1" applyFont="1"/>
    <xf numFmtId="201" fontId="7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/>
    <xf numFmtId="0" fontId="28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protection hidden="1"/>
    </xf>
    <xf numFmtId="43" fontId="2" fillId="0" borderId="0" xfId="1" applyFont="1" applyBorder="1" applyAlignment="1">
      <alignment horizontal="right" indent="1"/>
    </xf>
    <xf numFmtId="0" fontId="7" fillId="0" borderId="0" xfId="0" quotePrefix="1" applyFont="1" applyAlignment="1" applyProtection="1">
      <alignment horizontal="left"/>
      <protection hidden="1"/>
    </xf>
    <xf numFmtId="43" fontId="2" fillId="0" borderId="11" xfId="1" applyFont="1" applyBorder="1" applyAlignment="1">
      <alignment horizontal="right" inden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7" fillId="0" borderId="0" xfId="1" applyFont="1" applyBorder="1" applyAlignment="1">
      <alignment horizontal="right" vertical="center" indent="1"/>
    </xf>
    <xf numFmtId="0" fontId="33" fillId="0" borderId="0" xfId="0" applyFont="1"/>
    <xf numFmtId="0" fontId="7" fillId="0" borderId="0" xfId="0" applyFont="1" applyAlignment="1">
      <alignment horizontal="right"/>
    </xf>
    <xf numFmtId="43" fontId="29" fillId="7" borderId="16" xfId="0" applyNumberFormat="1" applyFont="1" applyFill="1" applyBorder="1"/>
    <xf numFmtId="4" fontId="7" fillId="0" borderId="0" xfId="0" applyNumberFormat="1" applyFont="1"/>
    <xf numFmtId="0" fontId="28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43" fontId="7" fillId="0" borderId="0" xfId="0" applyNumberFormat="1" applyFont="1" applyBorder="1" applyAlignment="1"/>
    <xf numFmtId="43" fontId="7" fillId="0" borderId="0" xfId="0" applyNumberFormat="1" applyFont="1" applyFill="1" applyBorder="1"/>
    <xf numFmtId="4" fontId="2" fillId="0" borderId="11" xfId="1" applyNumberFormat="1" applyFont="1" applyBorder="1" applyAlignment="1">
      <alignment horizontal="right" indent="1"/>
    </xf>
    <xf numFmtId="43" fontId="7" fillId="0" borderId="0" xfId="0" applyNumberFormat="1" applyFont="1"/>
    <xf numFmtId="0" fontId="7" fillId="0" borderId="0" xfId="0" applyFont="1" applyFill="1" applyBorder="1"/>
    <xf numFmtId="0" fontId="7" fillId="0" borderId="0" xfId="90" applyFont="1"/>
    <xf numFmtId="0" fontId="33" fillId="0" borderId="0" xfId="90" applyFont="1"/>
    <xf numFmtId="0" fontId="33" fillId="0" borderId="0" xfId="90" applyFont="1" applyFill="1" applyAlignment="1">
      <alignment horizontal="center"/>
    </xf>
    <xf numFmtId="0" fontId="28" fillId="0" borderId="0" xfId="90" applyFont="1" applyAlignment="1">
      <alignment horizontal="center"/>
    </xf>
    <xf numFmtId="203" fontId="28" fillId="0" borderId="0" xfId="90" applyNumberFormat="1" applyFont="1" applyFill="1" applyAlignment="1">
      <alignment horizontal="center"/>
    </xf>
    <xf numFmtId="0" fontId="28" fillId="0" borderId="0" xfId="90" applyFont="1"/>
    <xf numFmtId="0" fontId="35" fillId="0" borderId="0" xfId="0" applyFont="1"/>
    <xf numFmtId="0" fontId="7" fillId="0" borderId="0" xfId="90" applyFont="1" applyBorder="1" applyAlignment="1">
      <alignment horizontal="center"/>
    </xf>
    <xf numFmtId="0" fontId="33" fillId="0" borderId="0" xfId="90" applyFont="1" applyBorder="1" applyAlignment="1">
      <alignment horizontal="center"/>
    </xf>
    <xf numFmtId="0" fontId="7" fillId="0" borderId="0" xfId="90" applyFont="1" applyBorder="1" applyAlignment="1"/>
    <xf numFmtId="0" fontId="7" fillId="0" borderId="0" xfId="90" applyFont="1" applyAlignment="1">
      <alignment horizontal="left"/>
    </xf>
    <xf numFmtId="4" fontId="7" fillId="0" borderId="0" xfId="90" applyNumberFormat="1" applyFont="1" applyFill="1" applyBorder="1" applyAlignment="1"/>
    <xf numFmtId="2" fontId="7" fillId="0" borderId="0" xfId="90" applyNumberFormat="1" applyFont="1" applyBorder="1" applyAlignment="1"/>
    <xf numFmtId="0" fontId="7" fillId="0" borderId="0" xfId="90" applyFont="1" applyBorder="1"/>
    <xf numFmtId="4" fontId="7" fillId="0" borderId="22" xfId="90" applyNumberFormat="1" applyFont="1" applyFill="1" applyBorder="1" applyAlignment="1">
      <alignment horizontal="center"/>
    </xf>
    <xf numFmtId="0" fontId="7" fillId="0" borderId="0" xfId="90" applyFont="1" applyFill="1" applyBorder="1" applyAlignment="1">
      <alignment horizontal="center"/>
    </xf>
    <xf numFmtId="0" fontId="36" fillId="0" borderId="0" xfId="90" applyFont="1" applyFill="1" applyBorder="1"/>
    <xf numFmtId="0" fontId="7" fillId="0" borderId="0" xfId="90" applyFont="1" applyFill="1" applyBorder="1"/>
    <xf numFmtId="0" fontId="7" fillId="0" borderId="22" xfId="90" applyFont="1" applyBorder="1"/>
    <xf numFmtId="203" fontId="28" fillId="6" borderId="19" xfId="9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3" fontId="7" fillId="0" borderId="0" xfId="1" applyFont="1" applyBorder="1" applyAlignment="1">
      <alignment vertical="center"/>
    </xf>
    <xf numFmtId="0" fontId="7" fillId="0" borderId="0" xfId="90" applyFont="1" applyAlignment="1">
      <alignment horizontal="right"/>
    </xf>
    <xf numFmtId="43" fontId="7" fillId="0" borderId="11" xfId="1" applyNumberFormat="1" applyFont="1" applyBorder="1"/>
    <xf numFmtId="43" fontId="28" fillId="0" borderId="24" xfId="1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39" fillId="0" borderId="0" xfId="0" applyFont="1" applyAlignment="1" applyProtection="1">
      <protection hidden="1"/>
    </xf>
    <xf numFmtId="0" fontId="40" fillId="0" borderId="0" xfId="0" applyFont="1" applyAlignment="1" applyProtection="1">
      <protection hidden="1"/>
    </xf>
    <xf numFmtId="204" fontId="7" fillId="0" borderId="0" xfId="1" applyNumberFormat="1" applyFont="1" applyAlignme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204" fontId="29" fillId="6" borderId="25" xfId="1" applyNumberFormat="1" applyFont="1" applyFill="1" applyBorder="1" applyAlignment="1" applyProtection="1">
      <protection hidden="1"/>
    </xf>
    <xf numFmtId="204" fontId="29" fillId="6" borderId="20" xfId="1" applyNumberFormat="1" applyFont="1" applyFill="1" applyBorder="1" applyAlignment="1" applyProtection="1">
      <protection hidden="1"/>
    </xf>
    <xf numFmtId="204" fontId="7" fillId="0" borderId="20" xfId="1" applyNumberFormat="1" applyFont="1" applyFill="1" applyBorder="1" applyAlignment="1" applyProtection="1">
      <protection hidden="1"/>
    </xf>
    <xf numFmtId="204" fontId="7" fillId="0" borderId="20" xfId="1" applyNumberFormat="1" applyFont="1" applyBorder="1" applyAlignment="1"/>
    <xf numFmtId="187" fontId="29" fillId="6" borderId="20" xfId="1" applyNumberFormat="1" applyFont="1" applyFill="1" applyBorder="1" applyAlignment="1" applyProtection="1">
      <protection hidden="1"/>
    </xf>
    <xf numFmtId="0" fontId="29" fillId="6" borderId="25" xfId="0" applyFont="1" applyFill="1" applyBorder="1" applyAlignment="1" applyProtection="1">
      <alignment horizontal="center"/>
      <protection hidden="1"/>
    </xf>
    <xf numFmtId="187" fontId="2" fillId="0" borderId="11" xfId="1" applyNumberFormat="1" applyFont="1" applyBorder="1" applyAlignment="1">
      <alignment horizontal="right" indent="1"/>
    </xf>
    <xf numFmtId="187" fontId="7" fillId="0" borderId="20" xfId="1" applyNumberFormat="1" applyFont="1" applyBorder="1" applyAlignment="1"/>
    <xf numFmtId="187" fontId="7" fillId="6" borderId="20" xfId="1" applyNumberFormat="1" applyFont="1" applyFill="1" applyBorder="1" applyAlignment="1" applyProtection="1">
      <protection hidden="1"/>
    </xf>
    <xf numFmtId="187" fontId="29" fillId="7" borderId="16" xfId="0" applyNumberFormat="1" applyFont="1" applyFill="1" applyBorder="1"/>
    <xf numFmtId="187" fontId="7" fillId="0" borderId="0" xfId="1" applyNumberFormat="1" applyFont="1" applyAlignment="1" applyProtection="1">
      <protection hidden="1"/>
    </xf>
    <xf numFmtId="187" fontId="29" fillId="6" borderId="25" xfId="1" applyNumberFormat="1" applyFont="1" applyFill="1" applyBorder="1" applyAlignment="1" applyProtection="1">
      <protection hidden="1"/>
    </xf>
    <xf numFmtId="43" fontId="29" fillId="6" borderId="25" xfId="1" applyFont="1" applyFill="1" applyBorder="1" applyAlignment="1" applyProtection="1">
      <alignment horizontal="right"/>
      <protection hidden="1"/>
    </xf>
    <xf numFmtId="187" fontId="7" fillId="0" borderId="20" xfId="1" applyNumberFormat="1" applyFont="1" applyBorder="1" applyAlignment="1" applyProtection="1">
      <protection hidden="1"/>
    </xf>
    <xf numFmtId="0" fontId="28" fillId="0" borderId="3" xfId="0" applyFont="1" applyBorder="1" applyAlignment="1">
      <alignment horizontal="center" vertical="center"/>
    </xf>
    <xf numFmtId="0" fontId="28" fillId="0" borderId="6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43" fontId="7" fillId="0" borderId="9" xfId="1" applyFont="1" applyBorder="1" applyAlignment="1">
      <alignment vertical="center"/>
    </xf>
    <xf numFmtId="43" fontId="7" fillId="0" borderId="5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43" fontId="7" fillId="0" borderId="11" xfId="1" applyFont="1" applyBorder="1" applyAlignment="1">
      <alignment horizontal="right" vertical="center"/>
    </xf>
    <xf numFmtId="43" fontId="7" fillId="0" borderId="10" xfId="1" applyFont="1" applyBorder="1" applyAlignment="1">
      <alignment vertical="center"/>
    </xf>
    <xf numFmtId="43" fontId="7" fillId="0" borderId="12" xfId="1" applyFont="1" applyBorder="1" applyAlignment="1">
      <alignment vertical="center"/>
    </xf>
    <xf numFmtId="43" fontId="28" fillId="0" borderId="26" xfId="1" applyNumberFormat="1" applyFont="1" applyBorder="1"/>
    <xf numFmtId="43" fontId="28" fillId="0" borderId="1" xfId="1" applyNumberFormat="1" applyFont="1" applyBorder="1"/>
    <xf numFmtId="0" fontId="7" fillId="0" borderId="0" xfId="0" applyFont="1" applyAlignment="1" applyProtection="1">
      <alignment horizontal="left"/>
      <protection hidden="1"/>
    </xf>
    <xf numFmtId="204" fontId="7" fillId="0" borderId="25" xfId="1" applyNumberFormat="1" applyFont="1" applyFill="1" applyBorder="1" applyAlignment="1" applyProtection="1">
      <protection hidden="1"/>
    </xf>
    <xf numFmtId="187" fontId="7" fillId="0" borderId="25" xfId="1" applyNumberFormat="1" applyFont="1" applyBorder="1" applyAlignment="1" applyProtection="1">
      <protection hidden="1"/>
    </xf>
    <xf numFmtId="43" fontId="2" fillId="0" borderId="20" xfId="1" applyFont="1" applyBorder="1" applyAlignment="1">
      <alignment horizontal="right" indent="1"/>
    </xf>
    <xf numFmtId="43" fontId="7" fillId="7" borderId="16" xfId="0" applyNumberFormat="1" applyFont="1" applyFill="1" applyBorder="1"/>
    <xf numFmtId="187" fontId="7" fillId="0" borderId="25" xfId="1" applyNumberFormat="1" applyFont="1" applyFill="1" applyBorder="1" applyAlignment="1" applyProtection="1">
      <protection hidden="1"/>
    </xf>
    <xf numFmtId="0" fontId="41" fillId="0" borderId="0" xfId="0" applyFont="1"/>
    <xf numFmtId="43" fontId="2" fillId="0" borderId="0" xfId="1" applyFont="1" applyBorder="1" applyAlignment="1">
      <alignment horizontal="center"/>
    </xf>
    <xf numFmtId="0" fontId="28" fillId="0" borderId="0" xfId="0" applyNumberFormat="1" applyFont="1" applyBorder="1" applyAlignment="1">
      <alignment horizontal="center"/>
    </xf>
    <xf numFmtId="205" fontId="7" fillId="0" borderId="0" xfId="1" applyNumberFormat="1" applyFont="1" applyBorder="1"/>
    <xf numFmtId="43" fontId="29" fillId="0" borderId="0" xfId="1" applyFont="1" applyBorder="1" applyAlignment="1">
      <alignment horizontal="center"/>
    </xf>
    <xf numFmtId="0" fontId="7" fillId="0" borderId="0" xfId="0" applyFont="1" applyBorder="1" applyAlignment="1"/>
    <xf numFmtId="0" fontId="28" fillId="0" borderId="0" xfId="0" applyFont="1" applyBorder="1" applyAlignment="1">
      <alignment horizontal="center"/>
    </xf>
    <xf numFmtId="187" fontId="7" fillId="0" borderId="0" xfId="1" applyNumberFormat="1" applyFont="1" applyBorder="1"/>
    <xf numFmtId="43" fontId="7" fillId="0" borderId="0" xfId="1" applyFont="1" applyFill="1" applyBorder="1" applyAlignment="1"/>
    <xf numFmtId="187" fontId="7" fillId="0" borderId="0" xfId="1" applyNumberFormat="1" applyFont="1" applyBorder="1" applyAlignment="1"/>
    <xf numFmtId="0" fontId="7" fillId="0" borderId="0" xfId="0" applyFont="1" applyBorder="1" applyAlignment="1">
      <alignment horizontal="right"/>
    </xf>
    <xf numFmtId="43" fontId="42" fillId="0" borderId="0" xfId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43" fontId="29" fillId="7" borderId="24" xfId="0" applyNumberFormat="1" applyFont="1" applyFill="1" applyBorder="1"/>
    <xf numFmtId="43" fontId="7" fillId="0" borderId="0" xfId="1" applyNumberFormat="1" applyFont="1" applyBorder="1"/>
    <xf numFmtId="187" fontId="7" fillId="6" borderId="0" xfId="1" applyNumberFormat="1" applyFont="1" applyFill="1" applyBorder="1" applyAlignment="1"/>
    <xf numFmtId="43" fontId="7" fillId="0" borderId="15" xfId="1" applyFont="1" applyBorder="1" applyAlignment="1">
      <alignment vertical="center"/>
    </xf>
    <xf numFmtId="43" fontId="28" fillId="0" borderId="0" xfId="1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43" fontId="7" fillId="0" borderId="0" xfId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43" fillId="0" borderId="0" xfId="0" applyFont="1"/>
    <xf numFmtId="43" fontId="7" fillId="0" borderId="0" xfId="1" applyFont="1" applyBorder="1" applyAlignment="1">
      <alignment horizontal="right" indent="1"/>
    </xf>
    <xf numFmtId="43" fontId="7" fillId="0" borderId="0" xfId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00" fontId="7" fillId="0" borderId="0" xfId="1" applyNumberFormat="1" applyFont="1" applyBorder="1" applyAlignment="1">
      <alignment vertical="center"/>
    </xf>
    <xf numFmtId="187" fontId="7" fillId="0" borderId="20" xfId="1" applyNumberFormat="1" applyFont="1" applyFill="1" applyBorder="1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0" xfId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7" fillId="0" borderId="14" xfId="0" applyNumberFormat="1" applyFont="1" applyFill="1" applyBorder="1" applyAlignment="1">
      <alignment horizontal="center" vertical="center"/>
    </xf>
    <xf numFmtId="43" fontId="7" fillId="0" borderId="8" xfId="1" applyFont="1" applyBorder="1" applyAlignment="1">
      <alignment horizontal="center" vertical="center"/>
    </xf>
    <xf numFmtId="43" fontId="7" fillId="0" borderId="9" xfId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90" applyFont="1" applyAlignment="1">
      <alignment horizontal="center"/>
    </xf>
    <xf numFmtId="4" fontId="7" fillId="6" borderId="21" xfId="90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2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43" fontId="7" fillId="6" borderId="27" xfId="1" applyFont="1" applyFill="1" applyBorder="1" applyAlignment="1">
      <alignment horizontal="center"/>
    </xf>
    <xf numFmtId="43" fontId="2" fillId="0" borderId="27" xfId="1" applyFont="1" applyBorder="1"/>
    <xf numFmtId="43" fontId="2" fillId="0" borderId="27" xfId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7" fillId="0" borderId="21" xfId="67" applyFont="1" applyBorder="1"/>
    <xf numFmtId="0" fontId="2" fillId="0" borderId="21" xfId="0" applyFont="1" applyBorder="1"/>
    <xf numFmtId="0" fontId="2" fillId="0" borderId="30" xfId="0" applyFont="1" applyBorder="1"/>
    <xf numFmtId="43" fontId="7" fillId="6" borderId="29" xfId="1" applyFont="1" applyFill="1" applyBorder="1"/>
    <xf numFmtId="43" fontId="2" fillId="0" borderId="29" xfId="1" applyFont="1" applyBorder="1"/>
    <xf numFmtId="43" fontId="2" fillId="0" borderId="29" xfId="1" applyFont="1" applyBorder="1" applyAlignment="1">
      <alignment horizontal="center"/>
    </xf>
    <xf numFmtId="0" fontId="7" fillId="0" borderId="21" xfId="98" applyFont="1" applyBorder="1"/>
    <xf numFmtId="0" fontId="7" fillId="0" borderId="21" xfId="100" applyFont="1" applyBorder="1"/>
    <xf numFmtId="43" fontId="29" fillId="6" borderId="29" xfId="1" applyFont="1" applyFill="1" applyBorder="1"/>
    <xf numFmtId="0" fontId="2" fillId="0" borderId="21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7" fillId="0" borderId="21" xfId="0" applyFont="1" applyBorder="1"/>
    <xf numFmtId="0" fontId="2" fillId="0" borderId="32" xfId="0" applyFont="1" applyBorder="1" applyAlignment="1">
      <alignment horizontal="center"/>
    </xf>
    <xf numFmtId="0" fontId="7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32" xfId="0" applyFont="1" applyBorder="1"/>
    <xf numFmtId="43" fontId="2" fillId="0" borderId="32" xfId="1" applyFont="1" applyBorder="1"/>
    <xf numFmtId="0" fontId="7" fillId="0" borderId="0" xfId="90" applyFont="1" applyAlignment="1">
      <alignment horizontal="center" vertical="center"/>
    </xf>
    <xf numFmtId="43" fontId="7" fillId="0" borderId="8" xfId="1" applyFont="1" applyBorder="1" applyAlignment="1">
      <alignment horizontal="center" vertical="center"/>
    </xf>
    <xf numFmtId="43" fontId="7" fillId="0" borderId="9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3" fontId="2" fillId="6" borderId="29" xfId="1" applyFont="1" applyFill="1" applyBorder="1"/>
    <xf numFmtId="43" fontId="7" fillId="6" borderId="29" xfId="1" applyFont="1" applyFill="1" applyBorder="1" applyAlignment="1">
      <alignment horizontal="right" vertical="center" indent="1"/>
    </xf>
    <xf numFmtId="43" fontId="29" fillId="0" borderId="29" xfId="1" applyFont="1" applyFill="1" applyBorder="1"/>
    <xf numFmtId="0" fontId="2" fillId="0" borderId="0" xfId="0" applyFont="1" applyAlignment="1">
      <alignment horizontal="center"/>
    </xf>
    <xf numFmtId="43" fontId="7" fillId="0" borderId="8" xfId="1" applyFont="1" applyBorder="1" applyAlignment="1">
      <alignment horizontal="center" vertical="center"/>
    </xf>
    <xf numFmtId="43" fontId="7" fillId="0" borderId="9" xfId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" fillId="0" borderId="29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44" fillId="0" borderId="27" xfId="0" applyFont="1" applyBorder="1" applyAlignment="1">
      <alignment horizontal="left"/>
    </xf>
    <xf numFmtId="0" fontId="44" fillId="0" borderId="29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7" fillId="0" borderId="8" xfId="1" applyFont="1" applyBorder="1" applyAlignment="1">
      <alignment horizontal="center" vertical="center"/>
    </xf>
    <xf numFmtId="43" fontId="7" fillId="0" borderId="9" xfId="1" applyFont="1" applyBorder="1" applyAlignment="1">
      <alignment horizontal="center" vertical="center"/>
    </xf>
    <xf numFmtId="4" fontId="7" fillId="0" borderId="14" xfId="0" applyNumberFormat="1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4" fontId="2" fillId="0" borderId="0" xfId="0" applyNumberFormat="1" applyFont="1" applyAlignment="1"/>
    <xf numFmtId="0" fontId="7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3" fontId="7" fillId="0" borderId="8" xfId="1" applyFont="1" applyBorder="1" applyAlignment="1">
      <alignment horizontal="center" vertical="center"/>
    </xf>
    <xf numFmtId="43" fontId="7" fillId="0" borderId="9" xfId="1" applyFont="1" applyBorder="1" applyAlignment="1">
      <alignment horizontal="center" vertical="center"/>
    </xf>
    <xf numFmtId="201" fontId="7" fillId="6" borderId="17" xfId="0" applyNumberFormat="1" applyFont="1" applyFill="1" applyBorder="1" applyAlignment="1">
      <alignment horizontal="center" vertical="center"/>
    </xf>
    <xf numFmtId="201" fontId="7" fillId="6" borderId="14" xfId="0" applyNumberFormat="1" applyFont="1" applyFill="1" applyBorder="1" applyAlignment="1">
      <alignment horizontal="center" vertical="center"/>
    </xf>
    <xf numFmtId="201" fontId="7" fillId="6" borderId="18" xfId="0" applyNumberFormat="1" applyFont="1" applyFill="1" applyBorder="1" applyAlignment="1">
      <alignment horizontal="center" vertical="center"/>
    </xf>
    <xf numFmtId="4" fontId="7" fillId="0" borderId="17" xfId="0" applyNumberFormat="1" applyFont="1" applyFill="1" applyBorder="1" applyAlignment="1">
      <alignment horizontal="center" vertical="center"/>
    </xf>
    <xf numFmtId="4" fontId="7" fillId="0" borderId="14" xfId="0" applyNumberFormat="1" applyFont="1" applyFill="1" applyBorder="1" applyAlignment="1">
      <alignment horizontal="center" vertical="center"/>
    </xf>
    <xf numFmtId="4" fontId="7" fillId="0" borderId="18" xfId="0" applyNumberFormat="1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0" fontId="28" fillId="0" borderId="2" xfId="104" applyFont="1" applyBorder="1" applyAlignment="1">
      <alignment horizontal="center" vertical="center"/>
    </xf>
    <xf numFmtId="0" fontId="28" fillId="0" borderId="4" xfId="104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3" fontId="28" fillId="0" borderId="2" xfId="104" applyNumberFormat="1" applyFont="1" applyBorder="1" applyAlignment="1">
      <alignment horizontal="center" vertical="center"/>
    </xf>
    <xf numFmtId="3" fontId="28" fillId="0" borderId="4" xfId="104" applyNumberFormat="1" applyFont="1" applyBorder="1" applyAlignment="1">
      <alignment horizontal="center" vertical="center"/>
    </xf>
    <xf numFmtId="4" fontId="28" fillId="0" borderId="5" xfId="104" applyNumberFormat="1" applyFont="1" applyBorder="1" applyAlignment="1">
      <alignment horizontal="center" vertical="center"/>
    </xf>
    <xf numFmtId="4" fontId="28" fillId="0" borderId="7" xfId="104" applyNumberFormat="1" applyFont="1" applyBorder="1" applyAlignment="1">
      <alignment horizontal="center" vertical="center"/>
    </xf>
    <xf numFmtId="4" fontId="28" fillId="0" borderId="10" xfId="104" applyNumberFormat="1" applyFont="1" applyBorder="1" applyAlignment="1">
      <alignment horizontal="center" vertical="center"/>
    </xf>
    <xf numFmtId="4" fontId="28" fillId="0" borderId="12" xfId="104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7" fillId="0" borderId="19" xfId="90" applyNumberFormat="1" applyFont="1" applyFill="1" applyBorder="1" applyAlignment="1">
      <alignment horizontal="center"/>
    </xf>
    <xf numFmtId="2" fontId="7" fillId="0" borderId="19" xfId="90" applyNumberFormat="1" applyFont="1" applyFill="1" applyBorder="1" applyAlignment="1">
      <alignment horizontal="center"/>
    </xf>
    <xf numFmtId="4" fontId="7" fillId="6" borderId="19" xfId="90" applyNumberFormat="1" applyFont="1" applyFill="1" applyBorder="1" applyAlignment="1">
      <alignment horizontal="center"/>
    </xf>
    <xf numFmtId="2" fontId="7" fillId="6" borderId="19" xfId="90" applyNumberFormat="1" applyFont="1" applyFill="1" applyBorder="1" applyAlignment="1">
      <alignment horizontal="center"/>
    </xf>
    <xf numFmtId="4" fontId="7" fillId="0" borderId="21" xfId="90" applyNumberFormat="1" applyFont="1" applyFill="1" applyBorder="1" applyAlignment="1">
      <alignment horizontal="center"/>
    </xf>
    <xf numFmtId="4" fontId="7" fillId="6" borderId="21" xfId="90" applyNumberFormat="1" applyFont="1" applyFill="1" applyBorder="1" applyAlignment="1">
      <alignment horizontal="center"/>
    </xf>
    <xf numFmtId="0" fontId="7" fillId="0" borderId="0" xfId="90" applyFont="1" applyAlignment="1">
      <alignment horizontal="center"/>
    </xf>
    <xf numFmtId="43" fontId="7" fillId="0" borderId="21" xfId="1" applyFont="1" applyFill="1" applyBorder="1" applyAlignment="1">
      <alignment horizontal="center"/>
    </xf>
    <xf numFmtId="43" fontId="7" fillId="6" borderId="19" xfId="1" applyFont="1" applyFill="1" applyBorder="1" applyAlignment="1">
      <alignment horizontal="center"/>
    </xf>
    <xf numFmtId="43" fontId="7" fillId="0" borderId="0" xfId="1" applyNumberFormat="1" applyFont="1" applyFill="1" applyBorder="1" applyAlignment="1">
      <alignment horizontal="right"/>
    </xf>
    <xf numFmtId="43" fontId="7" fillId="6" borderId="0" xfId="1" applyNumberFormat="1" applyFont="1" applyFill="1" applyBorder="1" applyAlignment="1">
      <alignment horizontal="right"/>
    </xf>
    <xf numFmtId="43" fontId="7" fillId="0" borderId="0" xfId="0" applyNumberFormat="1" applyFont="1" applyAlignment="1">
      <alignment horizontal="center"/>
    </xf>
    <xf numFmtId="201" fontId="7" fillId="0" borderId="17" xfId="0" applyNumberFormat="1" applyFont="1" applyFill="1" applyBorder="1" applyAlignment="1">
      <alignment horizontal="center" vertical="center"/>
    </xf>
    <xf numFmtId="201" fontId="7" fillId="0" borderId="14" xfId="0" applyNumberFormat="1" applyFont="1" applyFill="1" applyBorder="1" applyAlignment="1">
      <alignment horizontal="center" vertical="center"/>
    </xf>
    <xf numFmtId="201" fontId="7" fillId="0" borderId="18" xfId="0" applyNumberFormat="1" applyFont="1" applyFill="1" applyBorder="1" applyAlignment="1">
      <alignment horizontal="center" vertical="center"/>
    </xf>
  </cellXfs>
  <cellStyles count="106">
    <cellStyle name=",;F'KOIT[[WAAHK" xfId="2"/>
    <cellStyle name="?? [0.00]_????" xfId="3"/>
    <cellStyle name="?? [0]_PERSONAL" xfId="4"/>
    <cellStyle name="???? [0.00]_????" xfId="5"/>
    <cellStyle name="??????[0]_PERSONAL" xfId="6"/>
    <cellStyle name="??????PERSONAL" xfId="7"/>
    <cellStyle name="?????[0]_PERSONAL" xfId="8"/>
    <cellStyle name="?????PERSONAL" xfId="9"/>
    <cellStyle name="?????PERSONAL 2" xfId="68"/>
    <cellStyle name="????_????" xfId="10"/>
    <cellStyle name="???[0]_PERSONAL" xfId="11"/>
    <cellStyle name="???_PERSONAL" xfId="12"/>
    <cellStyle name="??_??" xfId="13"/>
    <cellStyle name="?@??laroux" xfId="14"/>
    <cellStyle name="=C:\WINDOWS\SYSTEM32\COMMAND.COM" xfId="15"/>
    <cellStyle name="abc" xfId="16"/>
    <cellStyle name="Calc Currency (0)" xfId="17"/>
    <cellStyle name="Calc Currency (2)" xfId="18"/>
    <cellStyle name="Calc Percent (0)" xfId="19"/>
    <cellStyle name="Calc Percent (1)" xfId="20"/>
    <cellStyle name="Calc Percent (2)" xfId="21"/>
    <cellStyle name="Calc Units (0)" xfId="22"/>
    <cellStyle name="Calc Units (0) 2" xfId="69"/>
    <cellStyle name="Calc Units (1)" xfId="23"/>
    <cellStyle name="Calc Units (1) 2" xfId="70"/>
    <cellStyle name="Calc Units (2)" xfId="24"/>
    <cellStyle name="Comma" xfId="1" builtinId="3"/>
    <cellStyle name="Comma [00]" xfId="25"/>
    <cellStyle name="Comma [00] 2" xfId="71"/>
    <cellStyle name="Comma 6" xfId="26"/>
    <cellStyle name="company_title" xfId="27"/>
    <cellStyle name="Currency [00]" xfId="28"/>
    <cellStyle name="Date Short" xfId="29"/>
    <cellStyle name="date_format" xfId="30"/>
    <cellStyle name="Enter Currency (0)" xfId="31"/>
    <cellStyle name="Enter Currency (0) 2" xfId="72"/>
    <cellStyle name="Enter Currency (2)" xfId="32"/>
    <cellStyle name="Enter Units (0)" xfId="33"/>
    <cellStyle name="Enter Units (0) 2" xfId="73"/>
    <cellStyle name="Enter Units (1)" xfId="34"/>
    <cellStyle name="Enter Units (1) 2" xfId="74"/>
    <cellStyle name="Enter Units (2)" xfId="35"/>
    <cellStyle name="Grey" xfId="36"/>
    <cellStyle name="Header1" xfId="37"/>
    <cellStyle name="Header2" xfId="38"/>
    <cellStyle name="Input [yellow]" xfId="39"/>
    <cellStyle name="Link Currency (0)" xfId="40"/>
    <cellStyle name="Link Currency (0) 2" xfId="75"/>
    <cellStyle name="Link Currency (2)" xfId="41"/>
    <cellStyle name="Link Units (0)" xfId="42"/>
    <cellStyle name="Link Units (0) 2" xfId="76"/>
    <cellStyle name="Link Units (1)" xfId="43"/>
    <cellStyle name="Link Units (1) 2" xfId="77"/>
    <cellStyle name="Link Units (2)" xfId="44"/>
    <cellStyle name="no dec" xfId="45"/>
    <cellStyle name="Normal" xfId="0" builtinId="0"/>
    <cellStyle name="Normal - Style1" xfId="46"/>
    <cellStyle name="Normal - Style1 2" xfId="79"/>
    <cellStyle name="Normal 4" xfId="47"/>
    <cellStyle name="Nor聭al_ภาคกลาง" xfId="48"/>
    <cellStyle name="ParaBirimi [0]_RESULTS" xfId="49"/>
    <cellStyle name="ParaBirimi_RESULTS" xfId="50"/>
    <cellStyle name="Percent [0]" xfId="51"/>
    <cellStyle name="Percent [00]" xfId="52"/>
    <cellStyle name="Percent [2]" xfId="53"/>
    <cellStyle name="PrePop Currency (0)" xfId="54"/>
    <cellStyle name="PrePop Currency (0) 2" xfId="82"/>
    <cellStyle name="PrePop Currency (2)" xfId="55"/>
    <cellStyle name="PrePop Units (0)" xfId="56"/>
    <cellStyle name="PrePop Units (0) 2" xfId="83"/>
    <cellStyle name="PrePop Units (1)" xfId="57"/>
    <cellStyle name="PrePop Units (1) 2" xfId="84"/>
    <cellStyle name="PrePop Units (2)" xfId="58"/>
    <cellStyle name="report_title" xfId="59"/>
    <cellStyle name="Text Indent A" xfId="60"/>
    <cellStyle name="Text Indent B" xfId="61"/>
    <cellStyle name="Text Indent C" xfId="62"/>
    <cellStyle name="Virg? [0]_RESULTS" xfId="63"/>
    <cellStyle name="Virg?_RESULTS" xfId="64"/>
    <cellStyle name="เครื่องหมายจุลภาค 2 2" xfId="85"/>
    <cellStyle name="เครื่องหมายจุลภาค 3 2" xfId="86"/>
    <cellStyle name="เครื่องหมายจุลภาค 4 2" xfId="87"/>
    <cellStyle name="เครื่องหมายจุลภาค 5 2" xfId="88"/>
    <cellStyle name="เครื่องหมายจุลภาค 6" xfId="65"/>
    <cellStyle name="เครื่องหมายจุลภาค 6 2" xfId="89"/>
    <cellStyle name="ปกติ 2 10" xfId="103"/>
    <cellStyle name="ปกติ 2 2" xfId="66"/>
    <cellStyle name="ปกติ 2 2 2" xfId="91"/>
    <cellStyle name="ปกติ 2 3" xfId="78"/>
    <cellStyle name="ปกติ 2 4" xfId="81"/>
    <cellStyle name="ปกติ 2 5" xfId="90"/>
    <cellStyle name="ปกติ 2 6" xfId="97"/>
    <cellStyle name="ปกติ 2 7" xfId="99"/>
    <cellStyle name="ปกติ 2 8" xfId="101"/>
    <cellStyle name="ปกติ 2 9" xfId="102"/>
    <cellStyle name="ปกติ 3 2" xfId="92"/>
    <cellStyle name="ปกติ 4" xfId="80"/>
    <cellStyle name="ปกติ 4 2" xfId="93"/>
    <cellStyle name="ปกติ 5 2" xfId="94"/>
    <cellStyle name="ปกติ 6" xfId="67"/>
    <cellStyle name="ปกติ 6 2" xfId="95"/>
    <cellStyle name="ปกติ 8" xfId="98"/>
    <cellStyle name="ปกติ 9" xfId="100"/>
    <cellStyle name="ปกติ_BOQ-BANG-NGA 2" xfId="104"/>
    <cellStyle name="ปกติ_ค่า Fบางนา" xfId="105"/>
    <cellStyle name="เปอร์เซ็นต์ 2" xfId="9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view="pageBreakPreview" topLeftCell="A16" zoomScale="110" zoomScaleNormal="100" zoomScaleSheetLayoutView="110" workbookViewId="0">
      <selection activeCell="H13" sqref="H13"/>
    </sheetView>
  </sheetViews>
  <sheetFormatPr defaultRowHeight="21"/>
  <cols>
    <col min="1" max="1" width="5.375" style="1" customWidth="1"/>
    <col min="2" max="2" width="9" style="1"/>
    <col min="3" max="3" width="14.875" style="1" customWidth="1"/>
    <col min="4" max="4" width="8.5" style="1" customWidth="1"/>
    <col min="5" max="5" width="9.75" style="1" customWidth="1"/>
    <col min="6" max="6" width="6.875" style="1" customWidth="1"/>
    <col min="7" max="7" width="8.75" style="1" customWidth="1"/>
    <col min="8" max="8" width="4.75" style="1" customWidth="1"/>
    <col min="9" max="9" width="4.25" style="1" customWidth="1"/>
    <col min="10" max="10" width="5.625" style="1" customWidth="1"/>
    <col min="11" max="11" width="4.875" style="1" customWidth="1"/>
    <col min="12" max="12" width="7.125" style="1" customWidth="1"/>
    <col min="13" max="13" width="10.625" style="1" customWidth="1"/>
    <col min="14" max="14" width="13.25" style="1" customWidth="1"/>
    <col min="15" max="15" width="9" style="1"/>
    <col min="16" max="16" width="12.25" style="1" bestFit="1" customWidth="1"/>
    <col min="17" max="16384" width="9" style="1"/>
  </cols>
  <sheetData>
    <row r="1" spans="1:17">
      <c r="A1" s="223" t="s">
        <v>33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17">
      <c r="A2" s="44" t="str">
        <f>ค่าวัสดุและดำเนินการ!A2</f>
        <v>ส่วนราชการ  : กองช่าง  องค์การบริหารส่วนตำบลป่ากลาง  อำเภอปัว  จังหวัดน่าน</v>
      </c>
    </row>
    <row r="3" spans="1:17">
      <c r="A3" s="1" t="str">
        <f>ค่าวัสดุและดำเนินการ!A3</f>
        <v>โครงการ      : ก่อสร้างถนน คสล. เส้นหลังตลาดนัดวันศุกร์ออกหลังโรงเรียนมัธยมป่ากลาง</v>
      </c>
      <c r="I3" s="1" t="str">
        <f>ค่าวัสดุและดำเนินการ!I3</f>
        <v>ตามแบบมาตรฐานถนน คสล. เลขที่ ท.1-01</v>
      </c>
    </row>
    <row r="4" spans="1:17">
      <c r="A4" s="1" t="str">
        <f>ค่าวัสดุและดำเนินการ!A4</f>
        <v xml:space="preserve">ปริมาณงาน   : ก่อสร้างถนนคสล. ขนาดกว้าง 5.00 เมตร  ยาว 300.00 เมตร  หนา 0.15 เมตร พร้อมไหล่ทาง 2 ข้าง  กว้างเฉลี่ย 0.30 เมตร </v>
      </c>
    </row>
    <row r="5" spans="1:17">
      <c r="A5" s="1" t="str">
        <f>ค่าวัสดุและดำเนินการ!A5</f>
        <v>ที่ตั้งโครงการ : บ้านจูน  หมู่ที่ 4  ตำบลป่ากลาง  อำเภอปัว  จังหวัดน่าน</v>
      </c>
      <c r="G5" s="1" t="str">
        <f>ค่าวัสดุและดำเนินการ!G5</f>
        <v>เขตฝนตกปกติ   ราคาน้ำมันโซล่าเฉลี่ยที่อำเภอเมือง  30.00 - 30.99  บาท/ลิตร</v>
      </c>
    </row>
    <row r="6" spans="1:17">
      <c r="A6" s="1" t="str">
        <f>ค่าวัสดุและดำเนินการ!A6</f>
        <v>อัตราดอกเบี้ยเงินกู้ (MLR)   6 %</v>
      </c>
      <c r="G6" s="1" t="str">
        <f>ค่าวัสดุและดำเนินการ!G6</f>
        <v>เงินล่วงหน้าจ่าย   15  %</v>
      </c>
    </row>
    <row r="7" spans="1:17">
      <c r="A7" s="1" t="str">
        <f>ค่าวัสดุและดำเนินการ!A7</f>
        <v>เงินประกันผลงานหัก        0 %</v>
      </c>
      <c r="G7" s="1" t="str">
        <f>ค่าวัสดุและดำเนินการ!G7</f>
        <v>ภาษีมูลค่าเพิ่ม     7  %</v>
      </c>
    </row>
    <row r="8" spans="1:17">
      <c r="A8" s="1" t="s">
        <v>229</v>
      </c>
      <c r="G8" s="1" t="s">
        <v>213</v>
      </c>
    </row>
    <row r="9" spans="1:17">
      <c r="A9" s="235" t="s">
        <v>23</v>
      </c>
      <c r="B9" s="237" t="s">
        <v>0</v>
      </c>
      <c r="C9" s="237"/>
      <c r="D9" s="237"/>
      <c r="E9" s="238"/>
      <c r="F9" s="235" t="s">
        <v>1</v>
      </c>
      <c r="G9" s="241" t="s">
        <v>24</v>
      </c>
      <c r="H9" s="243" t="s">
        <v>68</v>
      </c>
      <c r="I9" s="244"/>
      <c r="J9" s="243" t="s">
        <v>25</v>
      </c>
      <c r="K9" s="244"/>
      <c r="L9" s="247" t="s">
        <v>26</v>
      </c>
      <c r="M9" s="19" t="s">
        <v>27</v>
      </c>
      <c r="N9" s="247" t="s">
        <v>78</v>
      </c>
    </row>
    <row r="10" spans="1:17">
      <c r="A10" s="236"/>
      <c r="B10" s="239"/>
      <c r="C10" s="239"/>
      <c r="D10" s="239"/>
      <c r="E10" s="240"/>
      <c r="F10" s="236"/>
      <c r="G10" s="242"/>
      <c r="H10" s="245" t="s">
        <v>69</v>
      </c>
      <c r="I10" s="246"/>
      <c r="J10" s="245"/>
      <c r="K10" s="246"/>
      <c r="L10" s="248"/>
      <c r="M10" s="20" t="s">
        <v>28</v>
      </c>
      <c r="N10" s="248"/>
    </row>
    <row r="11" spans="1:17">
      <c r="A11" s="110">
        <v>1</v>
      </c>
      <c r="B11" s="111" t="s">
        <v>245</v>
      </c>
      <c r="C11" s="22"/>
      <c r="D11" s="23"/>
      <c r="E11" s="24"/>
      <c r="F11" s="25"/>
      <c r="G11" s="26"/>
      <c r="H11" s="114"/>
      <c r="I11" s="115"/>
      <c r="J11" s="233"/>
      <c r="K11" s="234"/>
      <c r="L11" s="27"/>
      <c r="M11" s="27"/>
      <c r="N11" s="28"/>
    </row>
    <row r="12" spans="1:17">
      <c r="A12" s="110"/>
      <c r="B12" s="30" t="s">
        <v>244</v>
      </c>
      <c r="C12" s="30"/>
      <c r="D12" s="29"/>
      <c r="E12" s="31"/>
      <c r="F12" s="21" t="s">
        <v>22</v>
      </c>
      <c r="G12" s="26">
        <v>0</v>
      </c>
      <c r="H12" s="225">
        <v>1.73</v>
      </c>
      <c r="I12" s="226"/>
      <c r="J12" s="225">
        <f>ROUND(H12*G12,2)</f>
        <v>0</v>
      </c>
      <c r="K12" s="226"/>
      <c r="L12" s="32">
        <f>$J$33</f>
        <v>1.3592</v>
      </c>
      <c r="M12" s="41">
        <f>ROUNDDOWN(H12*L12,2)</f>
        <v>2.35</v>
      </c>
      <c r="N12" s="27">
        <f>ROUND(J12*L12,2)</f>
        <v>0</v>
      </c>
    </row>
    <row r="13" spans="1:17">
      <c r="A13" s="110">
        <v>2</v>
      </c>
      <c r="B13" s="112" t="s">
        <v>246</v>
      </c>
      <c r="C13" s="30"/>
      <c r="D13" s="29"/>
      <c r="E13" s="31"/>
      <c r="F13" s="21"/>
      <c r="G13" s="26"/>
      <c r="H13" s="206"/>
      <c r="I13" s="207"/>
      <c r="J13" s="206"/>
      <c r="K13" s="207"/>
      <c r="L13" s="32"/>
      <c r="M13" s="41"/>
      <c r="N13" s="27"/>
    </row>
    <row r="14" spans="1:17">
      <c r="A14" s="110"/>
      <c r="B14" s="30" t="s">
        <v>247</v>
      </c>
      <c r="C14" s="30"/>
      <c r="D14" s="29"/>
      <c r="E14" s="31"/>
      <c r="F14" s="21" t="s">
        <v>22</v>
      </c>
      <c r="G14" s="26">
        <v>1500</v>
      </c>
      <c r="H14" s="225">
        <v>10.94</v>
      </c>
      <c r="I14" s="226"/>
      <c r="J14" s="225">
        <f>ROUND(H14*G14,2)</f>
        <v>16410</v>
      </c>
      <c r="K14" s="226"/>
      <c r="L14" s="32">
        <f>$J$33</f>
        <v>1.3592</v>
      </c>
      <c r="M14" s="41">
        <f>ROUNDDOWN(H14*L14,2)</f>
        <v>14.86</v>
      </c>
      <c r="N14" s="27">
        <f>ROUND(J14*L14,2)</f>
        <v>22304.47</v>
      </c>
    </row>
    <row r="15" spans="1:17">
      <c r="A15" s="110">
        <v>3</v>
      </c>
      <c r="B15" s="112" t="s">
        <v>154</v>
      </c>
      <c r="C15" s="30"/>
      <c r="D15" s="29"/>
      <c r="E15" s="31"/>
      <c r="F15" s="21"/>
      <c r="G15" s="26"/>
      <c r="H15" s="206"/>
      <c r="I15" s="207"/>
      <c r="J15" s="206"/>
      <c r="K15" s="207"/>
      <c r="L15" s="32"/>
      <c r="M15" s="41"/>
      <c r="N15" s="27"/>
    </row>
    <row r="16" spans="1:17">
      <c r="A16" s="110"/>
      <c r="B16" s="30" t="s">
        <v>249</v>
      </c>
      <c r="C16" s="30"/>
      <c r="D16" s="29"/>
      <c r="E16" s="31"/>
      <c r="F16" s="21" t="s">
        <v>20</v>
      </c>
      <c r="G16" s="26">
        <v>0</v>
      </c>
      <c r="H16" s="225">
        <v>0</v>
      </c>
      <c r="I16" s="226"/>
      <c r="J16" s="225">
        <f>ROUND(H16*G16,2)</f>
        <v>0</v>
      </c>
      <c r="K16" s="226"/>
      <c r="L16" s="32">
        <f>$J$33</f>
        <v>1.3592</v>
      </c>
      <c r="M16" s="41">
        <f>ROUND(H16*L16,2)</f>
        <v>0</v>
      </c>
      <c r="N16" s="27">
        <f>ROUND(J16*L16,2)</f>
        <v>0</v>
      </c>
      <c r="Q16" s="156"/>
    </row>
    <row r="17" spans="1:16">
      <c r="A17" s="110"/>
      <c r="B17" s="30" t="s">
        <v>250</v>
      </c>
      <c r="C17" s="30"/>
      <c r="D17" s="29"/>
      <c r="E17" s="31"/>
      <c r="F17" s="21" t="s">
        <v>20</v>
      </c>
      <c r="G17" s="26">
        <v>0</v>
      </c>
      <c r="H17" s="225">
        <f>ค่าวัสดุและดำเนินการ!K21</f>
        <v>120</v>
      </c>
      <c r="I17" s="226"/>
      <c r="J17" s="225">
        <f>ROUND(H17*G17,2)</f>
        <v>0</v>
      </c>
      <c r="K17" s="226"/>
      <c r="L17" s="32">
        <f>$J$33</f>
        <v>1.3592</v>
      </c>
      <c r="M17" s="41">
        <f>ROUND(H17*L17,2)</f>
        <v>163.1</v>
      </c>
      <c r="N17" s="27">
        <f>ROUND(J17*L17,2)</f>
        <v>0</v>
      </c>
    </row>
    <row r="18" spans="1:16">
      <c r="A18" s="110">
        <v>4</v>
      </c>
      <c r="B18" s="112" t="s">
        <v>155</v>
      </c>
      <c r="C18" s="30"/>
      <c r="D18" s="29"/>
      <c r="E18" s="31"/>
      <c r="F18" s="25"/>
      <c r="G18" s="34"/>
      <c r="H18" s="41"/>
      <c r="I18" s="113"/>
      <c r="J18" s="225"/>
      <c r="K18" s="226"/>
      <c r="L18" s="32"/>
      <c r="M18" s="41"/>
      <c r="N18" s="27"/>
    </row>
    <row r="19" spans="1:16">
      <c r="A19" s="110"/>
      <c r="B19" s="30" t="s">
        <v>252</v>
      </c>
      <c r="C19" s="30"/>
      <c r="D19" s="29"/>
      <c r="E19" s="31" t="s">
        <v>189</v>
      </c>
      <c r="F19" s="21" t="s">
        <v>20</v>
      </c>
      <c r="G19" s="26">
        <v>75</v>
      </c>
      <c r="H19" s="225">
        <f>ทรายหยาบรองใต้ผิวคอนกรีต!I8</f>
        <v>645</v>
      </c>
      <c r="I19" s="226"/>
      <c r="J19" s="225">
        <f>ROUND(H19*G19,2)</f>
        <v>48375</v>
      </c>
      <c r="K19" s="226"/>
      <c r="L19" s="32">
        <f>$J$33</f>
        <v>1.3592</v>
      </c>
      <c r="M19" s="41">
        <f>ROUND(H19*L19,2)</f>
        <v>876.68</v>
      </c>
      <c r="N19" s="27">
        <f>ROUND(J19*L19,2)</f>
        <v>65751.3</v>
      </c>
    </row>
    <row r="20" spans="1:16">
      <c r="A20" s="110">
        <v>5</v>
      </c>
      <c r="B20" s="112" t="s">
        <v>156</v>
      </c>
      <c r="C20" s="30"/>
      <c r="D20" s="29"/>
      <c r="E20" s="31"/>
      <c r="F20" s="25"/>
      <c r="G20" s="34"/>
      <c r="H20" s="167"/>
      <c r="I20" s="168"/>
      <c r="J20" s="167"/>
      <c r="K20" s="168"/>
      <c r="L20" s="32"/>
      <c r="M20" s="41"/>
      <c r="N20" s="27"/>
    </row>
    <row r="21" spans="1:16">
      <c r="A21" s="110"/>
      <c r="B21" s="30" t="s">
        <v>251</v>
      </c>
      <c r="C21" s="30"/>
      <c r="D21" s="29"/>
      <c r="E21" s="31"/>
      <c r="F21" s="21" t="s">
        <v>22</v>
      </c>
      <c r="G21" s="26">
        <v>1500</v>
      </c>
      <c r="H21" s="225">
        <f>ผิวทางคอนกรีตผสมเสร็จ!P18</f>
        <v>413</v>
      </c>
      <c r="I21" s="226"/>
      <c r="J21" s="225">
        <f>ROUND(H21*G21,2)</f>
        <v>619500</v>
      </c>
      <c r="K21" s="226"/>
      <c r="L21" s="32">
        <f>$J$33</f>
        <v>1.3592</v>
      </c>
      <c r="M21" s="41">
        <f>ROUND(H21*L21,2)</f>
        <v>561.35</v>
      </c>
      <c r="N21" s="27">
        <f>ROUND(J21*L21,2)</f>
        <v>842024.4</v>
      </c>
    </row>
    <row r="22" spans="1:16">
      <c r="A22" s="110"/>
      <c r="B22" s="30" t="s">
        <v>253</v>
      </c>
      <c r="C22" s="30"/>
      <c r="D22" s="29"/>
      <c r="E22" s="31"/>
      <c r="F22" s="21" t="s">
        <v>34</v>
      </c>
      <c r="G22" s="26">
        <v>25</v>
      </c>
      <c r="H22" s="225">
        <f>รอยต่อ!N11</f>
        <v>163</v>
      </c>
      <c r="I22" s="226"/>
      <c r="J22" s="225">
        <f>ROUND(H22*G22,2)</f>
        <v>4075</v>
      </c>
      <c r="K22" s="226"/>
      <c r="L22" s="32">
        <f>$J$33</f>
        <v>1.3592</v>
      </c>
      <c r="M22" s="41">
        <f>ROUND(H22*L22,2)</f>
        <v>221.55</v>
      </c>
      <c r="N22" s="27">
        <f>ROUND(J22*L22,2)</f>
        <v>5538.74</v>
      </c>
    </row>
    <row r="23" spans="1:16">
      <c r="A23" s="110"/>
      <c r="B23" s="30" t="s">
        <v>254</v>
      </c>
      <c r="C23" s="30"/>
      <c r="D23" s="29"/>
      <c r="E23" s="31"/>
      <c r="F23" s="21" t="s">
        <v>34</v>
      </c>
      <c r="G23" s="26">
        <v>120</v>
      </c>
      <c r="H23" s="225">
        <f>รอยต่อ!N21</f>
        <v>60</v>
      </c>
      <c r="I23" s="226"/>
      <c r="J23" s="225">
        <f>ROUND(H23*G23,2)</f>
        <v>7200</v>
      </c>
      <c r="K23" s="226"/>
      <c r="L23" s="32">
        <f>$J$33</f>
        <v>1.3592</v>
      </c>
      <c r="M23" s="41">
        <f>ROUND(H23*L23,2)</f>
        <v>81.55</v>
      </c>
      <c r="N23" s="27">
        <f>ROUND(J23*L23,2)</f>
        <v>9786.24</v>
      </c>
    </row>
    <row r="24" spans="1:16">
      <c r="A24" s="110"/>
      <c r="B24" s="30" t="s">
        <v>255</v>
      </c>
      <c r="C24" s="30"/>
      <c r="D24" s="29"/>
      <c r="E24" s="31"/>
      <c r="F24" s="21" t="s">
        <v>34</v>
      </c>
      <c r="G24" s="26">
        <v>300</v>
      </c>
      <c r="H24" s="225">
        <f>รอยต่อ!N30</f>
        <v>66</v>
      </c>
      <c r="I24" s="226"/>
      <c r="J24" s="225">
        <f>ROUND(H24*G24,2)</f>
        <v>19800</v>
      </c>
      <c r="K24" s="226"/>
      <c r="L24" s="32">
        <f>$J$33</f>
        <v>1.3592</v>
      </c>
      <c r="M24" s="41">
        <f>ROUND(H24*L24,2)</f>
        <v>89.71</v>
      </c>
      <c r="N24" s="27">
        <f>ROUND(J24*L24,2)</f>
        <v>26912.16</v>
      </c>
    </row>
    <row r="25" spans="1:16">
      <c r="A25" s="110">
        <v>6</v>
      </c>
      <c r="B25" s="112" t="s">
        <v>157</v>
      </c>
      <c r="C25" s="30"/>
      <c r="D25" s="29"/>
      <c r="E25" s="31"/>
      <c r="F25" s="25"/>
      <c r="G25" s="34"/>
      <c r="H25" s="199"/>
      <c r="I25" s="200"/>
      <c r="J25" s="199"/>
      <c r="K25" s="200"/>
      <c r="L25" s="32"/>
      <c r="M25" s="41"/>
      <c r="N25" s="27"/>
    </row>
    <row r="26" spans="1:16">
      <c r="A26" s="110"/>
      <c r="B26" s="30" t="s">
        <v>256</v>
      </c>
      <c r="C26" s="30"/>
      <c r="D26" s="29"/>
      <c r="E26" s="31"/>
      <c r="F26" s="21" t="s">
        <v>20</v>
      </c>
      <c r="G26" s="26">
        <v>27</v>
      </c>
      <c r="H26" s="225">
        <f>ค่าวัสดุและดำเนินการ!F21</f>
        <v>120</v>
      </c>
      <c r="I26" s="226"/>
      <c r="J26" s="225">
        <f>ROUND(H26*G26,2)</f>
        <v>3240</v>
      </c>
      <c r="K26" s="226"/>
      <c r="L26" s="32">
        <f>$J$33</f>
        <v>1.3592</v>
      </c>
      <c r="M26" s="41">
        <f>ROUND(H26*L26,2)</f>
        <v>163.1</v>
      </c>
      <c r="N26" s="27">
        <f>ROUND(J26*L26,2)</f>
        <v>4403.8100000000004</v>
      </c>
    </row>
    <row r="27" spans="1:16">
      <c r="A27" s="208">
        <v>7</v>
      </c>
      <c r="B27" s="116" t="s">
        <v>77</v>
      </c>
      <c r="C27" s="116"/>
      <c r="D27" s="117"/>
      <c r="E27" s="118"/>
      <c r="F27" s="119"/>
      <c r="G27" s="120"/>
      <c r="H27" s="121"/>
      <c r="I27" s="122"/>
      <c r="J27" s="121"/>
      <c r="K27" s="122"/>
      <c r="L27" s="40"/>
      <c r="M27" s="35"/>
      <c r="N27" s="27"/>
    </row>
    <row r="28" spans="1:16">
      <c r="A28" s="15"/>
      <c r="B28" s="15"/>
      <c r="C28" s="36"/>
      <c r="D28" s="37"/>
      <c r="E28" s="37"/>
      <c r="F28" s="15"/>
      <c r="G28" s="169"/>
      <c r="H28" s="169"/>
      <c r="I28" s="15"/>
      <c r="J28" s="15"/>
      <c r="K28" s="38"/>
      <c r="L28" s="14"/>
      <c r="M28" s="36" t="s">
        <v>158</v>
      </c>
      <c r="N28" s="124">
        <f>ROUND((SUM(N11:N27)),2)</f>
        <v>976721.12</v>
      </c>
    </row>
    <row r="29" spans="1:16" ht="21.75" thickBot="1">
      <c r="A29" s="15"/>
      <c r="B29" s="15"/>
      <c r="C29" s="36"/>
      <c r="D29" s="37"/>
      <c r="E29" s="37"/>
      <c r="F29" s="15"/>
      <c r="G29" s="169"/>
      <c r="H29" s="169"/>
      <c r="I29" s="15"/>
      <c r="J29" s="15"/>
      <c r="K29" s="38"/>
      <c r="L29" s="14"/>
      <c r="M29" s="36" t="s">
        <v>226</v>
      </c>
      <c r="N29" s="123">
        <f>ROUNDDOWN(N28,3)</f>
        <v>976721.12</v>
      </c>
    </row>
    <row r="30" spans="1:16" ht="22.5" thickTop="1" thickBot="1">
      <c r="A30" s="14"/>
      <c r="B30" s="16" t="s">
        <v>29</v>
      </c>
      <c r="C30" s="17"/>
      <c r="D30" s="16"/>
      <c r="E30" s="16"/>
      <c r="H30" s="164"/>
      <c r="I30" s="14"/>
      <c r="J30" s="230">
        <f>SUM(J11:K27)</f>
        <v>718600</v>
      </c>
      <c r="K30" s="231"/>
      <c r="L30" s="232"/>
      <c r="M30" s="33"/>
      <c r="N30" s="39"/>
      <c r="P30" s="161">
        <f>J30*J33</f>
        <v>976721.12</v>
      </c>
    </row>
    <row r="31" spans="1:16" ht="21.75" thickBot="1">
      <c r="A31" s="14"/>
      <c r="B31" s="16" t="s">
        <v>30</v>
      </c>
      <c r="C31" s="17"/>
      <c r="D31" s="16"/>
      <c r="E31" s="16"/>
      <c r="H31" s="164"/>
      <c r="I31" s="14"/>
      <c r="J31" s="230" t="s">
        <v>18</v>
      </c>
      <c r="K31" s="231"/>
      <c r="L31" s="232"/>
      <c r="M31" s="33"/>
      <c r="N31" s="39"/>
    </row>
    <row r="32" spans="1:16" ht="21.75" thickBot="1">
      <c r="A32" s="14"/>
      <c r="B32" s="16"/>
      <c r="C32" s="17"/>
      <c r="D32" s="16"/>
      <c r="E32" s="16"/>
      <c r="H32" s="164"/>
      <c r="I32" s="14"/>
      <c r="J32" s="166"/>
      <c r="K32" s="166"/>
      <c r="L32" s="166"/>
      <c r="M32" s="33"/>
      <c r="N32" s="39"/>
    </row>
    <row r="33" spans="1:14" ht="21.75" thickBot="1">
      <c r="A33" s="14"/>
      <c r="B33" s="16" t="s">
        <v>31</v>
      </c>
      <c r="C33" s="17"/>
      <c r="D33" s="16"/>
      <c r="E33" s="16"/>
      <c r="H33" s="164"/>
      <c r="I33" s="14"/>
      <c r="J33" s="227">
        <v>1.3592</v>
      </c>
      <c r="K33" s="228"/>
      <c r="L33" s="229"/>
      <c r="M33" s="33"/>
      <c r="N33" s="39"/>
    </row>
    <row r="34" spans="1:14" ht="21.75" thickBot="1">
      <c r="A34" s="14"/>
      <c r="B34" s="16" t="s">
        <v>32</v>
      </c>
      <c r="C34" s="17"/>
      <c r="D34" s="16"/>
      <c r="E34" s="16"/>
      <c r="H34" s="164"/>
      <c r="I34" s="14"/>
      <c r="J34" s="227" t="s">
        <v>18</v>
      </c>
      <c r="K34" s="228"/>
      <c r="L34" s="229"/>
      <c r="M34" s="33"/>
      <c r="N34" s="39"/>
    </row>
    <row r="35" spans="1:14">
      <c r="A35" s="14"/>
      <c r="B35" s="16"/>
      <c r="C35" s="17"/>
      <c r="D35" s="16"/>
      <c r="E35" s="16"/>
      <c r="H35" s="201"/>
      <c r="I35" s="14"/>
      <c r="J35" s="43"/>
      <c r="K35" s="43"/>
      <c r="L35" s="43"/>
      <c r="M35" s="33"/>
      <c r="N35" s="39"/>
    </row>
    <row r="36" spans="1:14" hidden="1">
      <c r="A36" s="14"/>
      <c r="B36" s="16"/>
      <c r="C36" s="17"/>
      <c r="D36" s="16"/>
      <c r="E36" s="16"/>
      <c r="H36" s="201"/>
      <c r="I36" s="14"/>
      <c r="J36" s="43"/>
      <c r="K36" s="43"/>
      <c r="L36" s="43"/>
      <c r="M36" s="33"/>
      <c r="N36" s="39"/>
    </row>
    <row r="37" spans="1:14" hidden="1">
      <c r="A37" s="14"/>
      <c r="B37" s="16"/>
      <c r="C37" s="17"/>
      <c r="D37" s="16"/>
      <c r="E37" s="16"/>
      <c r="H37" s="201"/>
      <c r="I37" s="14"/>
      <c r="J37" s="43"/>
      <c r="K37" s="43"/>
      <c r="L37" s="43"/>
      <c r="M37" s="33"/>
      <c r="N37" s="39"/>
    </row>
    <row r="38" spans="1:14" hidden="1">
      <c r="A38" s="14"/>
      <c r="B38" s="16"/>
      <c r="C38" s="17"/>
      <c r="D38" s="16"/>
      <c r="E38" s="16"/>
      <c r="H38" s="201"/>
      <c r="I38" s="14"/>
      <c r="J38" s="43"/>
      <c r="K38" s="43"/>
      <c r="L38" s="43"/>
      <c r="M38" s="33"/>
      <c r="N38" s="39"/>
    </row>
    <row r="39" spans="1:14" hidden="1">
      <c r="A39" s="18"/>
      <c r="B39" s="223" t="s">
        <v>214</v>
      </c>
      <c r="C39" s="223"/>
      <c r="D39" s="223"/>
      <c r="E39" s="223"/>
      <c r="F39" s="223"/>
      <c r="G39" s="3"/>
      <c r="H39" s="201"/>
      <c r="I39" s="201"/>
      <c r="J39" s="224" t="s">
        <v>215</v>
      </c>
      <c r="K39" s="224"/>
      <c r="L39" s="224"/>
      <c r="M39" s="224"/>
      <c r="N39" s="224"/>
    </row>
    <row r="40" spans="1:14" hidden="1">
      <c r="B40" s="221" t="s">
        <v>216</v>
      </c>
      <c r="C40" s="221"/>
      <c r="D40" s="221"/>
      <c r="E40" s="221"/>
      <c r="J40" s="221" t="s">
        <v>217</v>
      </c>
      <c r="K40" s="221"/>
      <c r="L40" s="221"/>
      <c r="M40" s="221"/>
    </row>
    <row r="41" spans="1:14" hidden="1">
      <c r="B41" s="221" t="s">
        <v>218</v>
      </c>
      <c r="C41" s="221"/>
      <c r="D41" s="221"/>
      <c r="E41" s="221"/>
      <c r="J41" s="221" t="s">
        <v>219</v>
      </c>
      <c r="K41" s="221"/>
      <c r="L41" s="221"/>
      <c r="M41" s="221"/>
    </row>
    <row r="42" spans="1:14" hidden="1"/>
    <row r="43" spans="1:14" hidden="1">
      <c r="B43" s="223" t="s">
        <v>220</v>
      </c>
      <c r="C43" s="223"/>
      <c r="D43" s="223"/>
      <c r="E43" s="223"/>
      <c r="J43" s="224" t="s">
        <v>221</v>
      </c>
      <c r="K43" s="224"/>
      <c r="L43" s="224"/>
      <c r="M43" s="224"/>
      <c r="N43" s="224"/>
    </row>
    <row r="44" spans="1:14" hidden="1">
      <c r="B44" s="221" t="s">
        <v>224</v>
      </c>
      <c r="C44" s="221"/>
      <c r="D44" s="221"/>
      <c r="E44" s="221"/>
      <c r="J44" s="221" t="s">
        <v>222</v>
      </c>
      <c r="K44" s="221"/>
      <c r="L44" s="221"/>
      <c r="M44" s="221"/>
    </row>
    <row r="45" spans="1:14" hidden="1">
      <c r="A45" s="18"/>
      <c r="B45" s="221" t="s">
        <v>61</v>
      </c>
      <c r="C45" s="221"/>
      <c r="D45" s="221"/>
      <c r="E45" s="221"/>
      <c r="F45" s="18"/>
      <c r="J45" s="221" t="s">
        <v>223</v>
      </c>
      <c r="K45" s="221"/>
      <c r="L45" s="221"/>
      <c r="M45" s="221"/>
    </row>
    <row r="46" spans="1:14" hidden="1">
      <c r="A46" s="14"/>
      <c r="B46" s="16"/>
      <c r="C46" s="17"/>
      <c r="D46" s="16"/>
      <c r="E46" s="16"/>
      <c r="H46" s="201"/>
      <c r="I46" s="14"/>
      <c r="J46" s="43"/>
      <c r="K46" s="43"/>
      <c r="L46" s="43"/>
      <c r="M46" s="33"/>
      <c r="N46" s="39"/>
    </row>
    <row r="47" spans="1:14" hidden="1">
      <c r="A47" s="14"/>
      <c r="B47" s="16"/>
      <c r="C47" s="17"/>
      <c r="D47" s="16"/>
      <c r="E47" s="16"/>
      <c r="H47" s="201"/>
      <c r="I47" s="14"/>
      <c r="J47" s="43"/>
      <c r="K47" s="43"/>
      <c r="L47" s="43"/>
      <c r="M47" s="33"/>
      <c r="N47" s="39"/>
    </row>
    <row r="48" spans="1:14" hidden="1">
      <c r="A48" s="14"/>
      <c r="B48" s="16"/>
      <c r="C48" s="17"/>
      <c r="D48" s="16"/>
      <c r="E48" s="16"/>
      <c r="H48" s="201"/>
      <c r="I48" s="14"/>
      <c r="J48" s="43"/>
      <c r="K48" s="43"/>
      <c r="L48" s="43"/>
      <c r="M48" s="33"/>
      <c r="N48" s="39"/>
    </row>
    <row r="49" spans="1:14" hidden="1">
      <c r="A49" s="14"/>
      <c r="B49" s="16"/>
      <c r="C49" s="17"/>
      <c r="D49" s="16"/>
      <c r="E49" s="16"/>
      <c r="H49" s="201"/>
      <c r="I49" s="14"/>
      <c r="J49" s="43"/>
      <c r="K49" s="43"/>
      <c r="L49" s="43"/>
      <c r="M49" s="33"/>
      <c r="N49" s="39"/>
    </row>
    <row r="50" spans="1:14" hidden="1">
      <c r="A50" s="14"/>
      <c r="B50" s="16"/>
      <c r="C50" s="17"/>
      <c r="D50" s="16"/>
      <c r="E50" s="16"/>
      <c r="H50" s="201"/>
      <c r="I50" s="14"/>
      <c r="J50" s="43"/>
      <c r="K50" s="43"/>
      <c r="L50" s="43"/>
      <c r="M50" s="33"/>
      <c r="N50" s="39"/>
    </row>
    <row r="51" spans="1:14" hidden="1">
      <c r="A51" s="14"/>
      <c r="B51" s="16"/>
      <c r="C51" s="17"/>
      <c r="D51" s="16"/>
      <c r="E51" s="16"/>
      <c r="H51" s="201"/>
      <c r="I51" s="14"/>
      <c r="J51" s="43"/>
      <c r="K51" s="43"/>
      <c r="L51" s="43"/>
      <c r="M51" s="33"/>
      <c r="N51" s="39"/>
    </row>
    <row r="52" spans="1:14" hidden="1">
      <c r="A52" s="14"/>
      <c r="B52" s="16"/>
      <c r="C52" s="17"/>
      <c r="D52" s="16"/>
      <c r="E52" s="16"/>
      <c r="H52" s="201"/>
      <c r="I52" s="14"/>
      <c r="J52" s="43"/>
      <c r="K52" s="43"/>
      <c r="L52" s="43"/>
      <c r="M52" s="33"/>
      <c r="N52" s="39"/>
    </row>
    <row r="53" spans="1:14" hidden="1">
      <c r="A53" s="14"/>
      <c r="B53" s="16"/>
      <c r="C53" s="17"/>
      <c r="D53" s="16"/>
      <c r="E53" s="16"/>
      <c r="H53" s="201"/>
      <c r="I53" s="14"/>
      <c r="J53" s="43"/>
      <c r="K53" s="43"/>
      <c r="L53" s="43"/>
      <c r="M53" s="33"/>
      <c r="N53" s="39"/>
    </row>
    <row r="54" spans="1:14" hidden="1">
      <c r="A54" s="14"/>
      <c r="B54" s="16"/>
      <c r="C54" s="17"/>
      <c r="D54" s="16"/>
      <c r="E54" s="16"/>
      <c r="H54" s="201"/>
      <c r="I54" s="14"/>
      <c r="J54" s="43"/>
      <c r="K54" s="43"/>
      <c r="L54" s="43"/>
      <c r="M54" s="33"/>
      <c r="N54" s="39"/>
    </row>
    <row r="55" spans="1:14">
      <c r="A55" s="14"/>
      <c r="B55" s="16"/>
      <c r="C55" s="17"/>
      <c r="D55" s="16"/>
      <c r="E55" s="16"/>
      <c r="H55" s="213"/>
      <c r="I55" s="14"/>
      <c r="J55" s="43"/>
      <c r="K55" s="43"/>
      <c r="L55" s="43"/>
      <c r="M55" s="33"/>
      <c r="N55" s="39"/>
    </row>
    <row r="56" spans="1:14">
      <c r="A56" s="14"/>
      <c r="B56" s="16"/>
      <c r="C56" s="17"/>
      <c r="D56" s="16"/>
      <c r="E56" s="16"/>
      <c r="H56" s="164"/>
      <c r="I56" s="14"/>
      <c r="J56" s="43"/>
      <c r="K56" s="43"/>
      <c r="L56" s="43"/>
      <c r="M56" s="33"/>
      <c r="N56" s="39"/>
    </row>
    <row r="57" spans="1:14">
      <c r="E57" s="3" t="s">
        <v>70</v>
      </c>
      <c r="F57" s="3"/>
      <c r="G57" s="3"/>
      <c r="H57" s="3"/>
      <c r="I57" s="3"/>
      <c r="J57" s="3"/>
      <c r="K57" s="3"/>
    </row>
    <row r="58" spans="1:14">
      <c r="E58" s="222" t="str">
        <f>B73</f>
        <v>( นายผจญ  ทิปกะ )</v>
      </c>
      <c r="F58" s="222"/>
      <c r="G58" s="222"/>
      <c r="H58" s="222"/>
      <c r="I58" s="222"/>
    </row>
    <row r="59" spans="1:14">
      <c r="E59" s="222" t="str">
        <f>D73</f>
        <v>ปลัด อบต.ป่ากลาง</v>
      </c>
      <c r="F59" s="222"/>
      <c r="G59" s="222"/>
      <c r="H59" s="222"/>
      <c r="I59" s="222"/>
    </row>
    <row r="61" spans="1:14">
      <c r="B61" s="3" t="s">
        <v>186</v>
      </c>
      <c r="C61" s="3"/>
      <c r="D61" s="3"/>
      <c r="E61" s="3"/>
      <c r="F61" s="3"/>
      <c r="G61" s="3"/>
      <c r="H61" s="3" t="s">
        <v>188</v>
      </c>
      <c r="J61" s="3"/>
      <c r="K61" s="3"/>
      <c r="L61" s="3"/>
      <c r="M61" s="3"/>
    </row>
    <row r="62" spans="1:14">
      <c r="B62" s="222" t="str">
        <f>B84</f>
        <v>( นานัฏฐิชัย  ใจมั่น )</v>
      </c>
      <c r="C62" s="223"/>
      <c r="D62" s="223"/>
      <c r="I62" s="222" t="str">
        <f>B87</f>
        <v>( นายสุรเดช   พรมมีเดช )</v>
      </c>
      <c r="J62" s="222"/>
      <c r="K62" s="222"/>
      <c r="L62" s="222"/>
    </row>
    <row r="63" spans="1:14">
      <c r="B63" s="222" t="str">
        <f>D84</f>
        <v>ผู้อำนวยการกองช่าง</v>
      </c>
      <c r="C63" s="223"/>
      <c r="D63" s="223"/>
      <c r="I63" s="222" t="str">
        <f>D87</f>
        <v>นายช่างโยธา</v>
      </c>
      <c r="J63" s="222"/>
      <c r="K63" s="222"/>
      <c r="L63" s="222"/>
    </row>
    <row r="64" spans="1:14">
      <c r="B64" s="162"/>
      <c r="C64" s="163"/>
      <c r="D64" s="163"/>
      <c r="I64" s="162"/>
      <c r="J64" s="162"/>
      <c r="K64" s="162"/>
      <c r="L64" s="162"/>
    </row>
    <row r="65" spans="2:13">
      <c r="B65" s="3" t="s">
        <v>186</v>
      </c>
      <c r="C65" s="3"/>
      <c r="D65" s="3"/>
      <c r="E65" s="3"/>
      <c r="F65" s="3"/>
      <c r="G65" s="3"/>
      <c r="H65" s="3" t="s">
        <v>188</v>
      </c>
      <c r="J65" s="3"/>
      <c r="K65" s="3"/>
      <c r="L65" s="3"/>
      <c r="M65" s="3"/>
    </row>
    <row r="66" spans="2:13">
      <c r="B66" s="222" t="str">
        <f>B70</f>
        <v>( นายชัยเดช  อภิวัฒน์สกุล )</v>
      </c>
      <c r="C66" s="223"/>
      <c r="D66" s="223"/>
      <c r="I66" s="222" t="str">
        <f>B71</f>
        <v>( นายสุรพงษ์   ศิลป์ท้าว)</v>
      </c>
      <c r="J66" s="222"/>
      <c r="K66" s="222"/>
      <c r="L66" s="222"/>
    </row>
    <row r="67" spans="2:13">
      <c r="B67" s="222" t="str">
        <f>D70</f>
        <v>รองนายก อบต.ป่ากลาง</v>
      </c>
      <c r="C67" s="223"/>
      <c r="D67" s="223"/>
      <c r="I67" s="222" t="str">
        <f>D71</f>
        <v>รองนายก อบต.ป่ากลาง</v>
      </c>
      <c r="J67" s="222"/>
      <c r="K67" s="222"/>
      <c r="L67" s="222"/>
    </row>
    <row r="68" spans="2:13">
      <c r="B68" s="162"/>
      <c r="C68" s="163"/>
      <c r="D68" s="163"/>
      <c r="I68" s="162"/>
      <c r="J68" s="162"/>
      <c r="K68" s="162"/>
      <c r="L68" s="162"/>
    </row>
    <row r="69" spans="2:13">
      <c r="B69" s="162"/>
      <c r="C69" s="163"/>
      <c r="D69" s="163"/>
      <c r="I69" s="162"/>
      <c r="J69" s="162"/>
      <c r="K69" s="162"/>
      <c r="L69" s="162"/>
    </row>
    <row r="70" spans="2:13">
      <c r="B70" s="42" t="s">
        <v>35</v>
      </c>
      <c r="D70" s="42" t="s">
        <v>36</v>
      </c>
    </row>
    <row r="71" spans="2:13">
      <c r="B71" s="42" t="s">
        <v>187</v>
      </c>
      <c r="D71" s="42" t="s">
        <v>36</v>
      </c>
    </row>
    <row r="72" spans="2:13">
      <c r="B72" s="42" t="s">
        <v>37</v>
      </c>
      <c r="D72" s="42" t="s">
        <v>38</v>
      </c>
    </row>
    <row r="73" spans="2:13">
      <c r="B73" s="165" t="s">
        <v>39</v>
      </c>
      <c r="D73" s="1" t="s">
        <v>40</v>
      </c>
    </row>
    <row r="74" spans="2:13">
      <c r="B74" s="1" t="s">
        <v>41</v>
      </c>
      <c r="D74" s="1" t="s">
        <v>42</v>
      </c>
    </row>
    <row r="75" spans="2:13">
      <c r="B75" s="1" t="s">
        <v>43</v>
      </c>
      <c r="D75" s="1" t="s">
        <v>44</v>
      </c>
    </row>
    <row r="76" spans="2:13">
      <c r="B76" s="1" t="s">
        <v>45</v>
      </c>
      <c r="D76" s="1" t="s">
        <v>46</v>
      </c>
    </row>
    <row r="77" spans="2:13">
      <c r="B77" s="1" t="s">
        <v>47</v>
      </c>
      <c r="D77" s="1" t="s">
        <v>48</v>
      </c>
    </row>
    <row r="78" spans="2:13">
      <c r="B78" s="1" t="s">
        <v>49</v>
      </c>
      <c r="D78" s="1" t="s">
        <v>50</v>
      </c>
    </row>
    <row r="79" spans="2:13">
      <c r="B79" s="1" t="s">
        <v>51</v>
      </c>
      <c r="D79" s="1" t="s">
        <v>52</v>
      </c>
    </row>
    <row r="80" spans="2:13">
      <c r="B80" s="1" t="s">
        <v>53</v>
      </c>
      <c r="D80" s="1" t="s">
        <v>54</v>
      </c>
    </row>
    <row r="81" spans="2:4">
      <c r="B81" s="1" t="s">
        <v>55</v>
      </c>
      <c r="D81" s="1" t="s">
        <v>56</v>
      </c>
    </row>
    <row r="82" spans="2:4">
      <c r="B82" s="1" t="s">
        <v>57</v>
      </c>
      <c r="D82" s="1" t="s">
        <v>58</v>
      </c>
    </row>
    <row r="83" spans="2:4">
      <c r="B83" s="1" t="s">
        <v>59</v>
      </c>
      <c r="D83" s="1" t="s">
        <v>60</v>
      </c>
    </row>
    <row r="84" spans="2:4">
      <c r="B84" s="1" t="s">
        <v>258</v>
      </c>
      <c r="D84" s="1" t="s">
        <v>61</v>
      </c>
    </row>
    <row r="85" spans="2:4">
      <c r="B85" s="1" t="s">
        <v>62</v>
      </c>
      <c r="D85" s="1" t="s">
        <v>63</v>
      </c>
    </row>
    <row r="86" spans="2:4">
      <c r="B86" s="1" t="s">
        <v>64</v>
      </c>
      <c r="D86" s="1" t="s">
        <v>65</v>
      </c>
    </row>
    <row r="87" spans="2:4">
      <c r="B87" s="1" t="s">
        <v>66</v>
      </c>
      <c r="D87" s="42" t="s">
        <v>67</v>
      </c>
    </row>
  </sheetData>
  <mergeCells count="58">
    <mergeCell ref="B44:E44"/>
    <mergeCell ref="J44:M44"/>
    <mergeCell ref="H21:I21"/>
    <mergeCell ref="J21:K21"/>
    <mergeCell ref="A1:N1"/>
    <mergeCell ref="A9:A10"/>
    <mergeCell ref="B9:E10"/>
    <mergeCell ref="F9:F10"/>
    <mergeCell ref="G9:G10"/>
    <mergeCell ref="H9:I9"/>
    <mergeCell ref="J9:K10"/>
    <mergeCell ref="L9:L10"/>
    <mergeCell ref="N9:N10"/>
    <mergeCell ref="H10:I10"/>
    <mergeCell ref="H17:I17"/>
    <mergeCell ref="J17:K17"/>
    <mergeCell ref="J18:K18"/>
    <mergeCell ref="H19:I19"/>
    <mergeCell ref="J19:K19"/>
    <mergeCell ref="J11:K11"/>
    <mergeCell ref="H12:I12"/>
    <mergeCell ref="J12:K12"/>
    <mergeCell ref="H16:I16"/>
    <mergeCell ref="J16:K16"/>
    <mergeCell ref="H14:I14"/>
    <mergeCell ref="J14:K14"/>
    <mergeCell ref="H22:I22"/>
    <mergeCell ref="J22:K22"/>
    <mergeCell ref="B39:F39"/>
    <mergeCell ref="J39:N39"/>
    <mergeCell ref="B40:E40"/>
    <mergeCell ref="J40:M40"/>
    <mergeCell ref="H23:I23"/>
    <mergeCell ref="J23:K23"/>
    <mergeCell ref="H24:I24"/>
    <mergeCell ref="J24:K24"/>
    <mergeCell ref="H26:I26"/>
    <mergeCell ref="J26:K26"/>
    <mergeCell ref="J33:L33"/>
    <mergeCell ref="J34:L34"/>
    <mergeCell ref="J30:L30"/>
    <mergeCell ref="J31:L31"/>
    <mergeCell ref="B41:E41"/>
    <mergeCell ref="J41:M41"/>
    <mergeCell ref="B67:D67"/>
    <mergeCell ref="I67:L67"/>
    <mergeCell ref="E58:I58"/>
    <mergeCell ref="E59:I59"/>
    <mergeCell ref="B62:D62"/>
    <mergeCell ref="I62:L62"/>
    <mergeCell ref="B63:D63"/>
    <mergeCell ref="I63:L63"/>
    <mergeCell ref="B66:D66"/>
    <mergeCell ref="I66:L66"/>
    <mergeCell ref="B45:E45"/>
    <mergeCell ref="J45:M45"/>
    <mergeCell ref="B43:E43"/>
    <mergeCell ref="J43:N43"/>
  </mergeCells>
  <printOptions horizontalCentered="1"/>
  <pageMargins left="0.59055118110236227" right="0" top="0.39370078740157483" bottom="0" header="0.31496062992125984" footer="0.31496062992125984"/>
  <pageSetup paperSize="9" scale="78" orientation="portrait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view="pageBreakPreview" zoomScale="130" zoomScaleSheetLayoutView="130" workbookViewId="0">
      <selection activeCell="I21" sqref="I21"/>
    </sheetView>
  </sheetViews>
  <sheetFormatPr defaultRowHeight="21"/>
  <cols>
    <col min="1" max="1" width="5.125" style="1" customWidth="1"/>
    <col min="2" max="3" width="10.625" style="1" customWidth="1"/>
    <col min="4" max="4" width="13" style="1" customWidth="1"/>
    <col min="5" max="5" width="7.25" style="1" customWidth="1"/>
    <col min="6" max="6" width="10.625" style="1" customWidth="1"/>
    <col min="7" max="7" width="7.25" style="1" customWidth="1"/>
    <col min="8" max="8" width="7.125" style="1" customWidth="1"/>
    <col min="9" max="9" width="7.25" style="1" customWidth="1"/>
    <col min="10" max="10" width="9.25" style="1" customWidth="1"/>
    <col min="11" max="11" width="10.625" style="1" customWidth="1"/>
    <col min="12" max="12" width="17" style="1" customWidth="1"/>
    <col min="13" max="16384" width="9" style="1"/>
  </cols>
  <sheetData>
    <row r="1" spans="1:12">
      <c r="A1" s="223" t="s">
        <v>14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2">
      <c r="A2" s="44" t="s">
        <v>193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>
      <c r="A3" s="1" t="s">
        <v>194</v>
      </c>
      <c r="I3" s="1" t="s">
        <v>228</v>
      </c>
    </row>
    <row r="4" spans="1:12">
      <c r="A4" s="1" t="s">
        <v>227</v>
      </c>
    </row>
    <row r="5" spans="1:12" ht="21" customHeight="1">
      <c r="A5" s="1" t="s">
        <v>257</v>
      </c>
      <c r="G5" s="3" t="s">
        <v>230</v>
      </c>
      <c r="J5" s="13"/>
    </row>
    <row r="6" spans="1:12">
      <c r="A6" s="1" t="s">
        <v>16</v>
      </c>
      <c r="G6" s="1" t="s">
        <v>225</v>
      </c>
    </row>
    <row r="7" spans="1:12">
      <c r="A7" s="1" t="s">
        <v>15</v>
      </c>
      <c r="G7" s="1" t="s">
        <v>72</v>
      </c>
    </row>
    <row r="8" spans="1:12">
      <c r="A8" s="160" t="s">
        <v>23</v>
      </c>
      <c r="B8" s="249" t="s">
        <v>0</v>
      </c>
      <c r="C8" s="250"/>
      <c r="D8" s="251"/>
      <c r="E8" s="4" t="s">
        <v>1</v>
      </c>
      <c r="F8" s="4" t="s">
        <v>5</v>
      </c>
      <c r="G8" s="4" t="s">
        <v>3</v>
      </c>
      <c r="H8" s="4" t="s">
        <v>5</v>
      </c>
      <c r="I8" s="4" t="s">
        <v>9</v>
      </c>
      <c r="J8" s="4" t="s">
        <v>10</v>
      </c>
      <c r="K8" s="4" t="s">
        <v>12</v>
      </c>
      <c r="L8" s="4" t="s">
        <v>13</v>
      </c>
    </row>
    <row r="9" spans="1:12">
      <c r="A9" s="158" t="s">
        <v>71</v>
      </c>
      <c r="B9" s="6"/>
      <c r="C9" s="7"/>
      <c r="D9" s="8"/>
      <c r="E9" s="5"/>
      <c r="F9" s="5" t="s">
        <v>6</v>
      </c>
      <c r="G9" s="5" t="s">
        <v>4</v>
      </c>
      <c r="H9" s="5" t="s">
        <v>4</v>
      </c>
      <c r="I9" s="5" t="s">
        <v>8</v>
      </c>
      <c r="J9" s="5" t="s">
        <v>11</v>
      </c>
      <c r="K9" s="5"/>
      <c r="L9" s="5"/>
    </row>
    <row r="10" spans="1:12">
      <c r="A10" s="159"/>
      <c r="B10" s="10"/>
      <c r="C10" s="11"/>
      <c r="D10" s="12"/>
      <c r="E10" s="9"/>
      <c r="F10" s="9" t="s">
        <v>2</v>
      </c>
      <c r="G10" s="9" t="s">
        <v>7</v>
      </c>
      <c r="H10" s="9" t="s">
        <v>2</v>
      </c>
      <c r="I10" s="9" t="s">
        <v>2</v>
      </c>
      <c r="J10" s="9" t="s">
        <v>2</v>
      </c>
      <c r="K10" s="9" t="s">
        <v>2</v>
      </c>
      <c r="L10" s="9"/>
    </row>
    <row r="11" spans="1:12">
      <c r="A11" s="172">
        <v>1</v>
      </c>
      <c r="B11" s="173" t="s">
        <v>120</v>
      </c>
      <c r="C11" s="174"/>
      <c r="D11" s="175"/>
      <c r="E11" s="172" t="s">
        <v>17</v>
      </c>
      <c r="F11" s="176">
        <v>2200</v>
      </c>
      <c r="G11" s="177">
        <v>0</v>
      </c>
      <c r="H11" s="177">
        <v>0</v>
      </c>
      <c r="I11" s="177">
        <v>0</v>
      </c>
      <c r="J11" s="177">
        <v>0</v>
      </c>
      <c r="K11" s="178">
        <f>ROUND($F$11+$H$11+$I$11+$J$11,2)</f>
        <v>2200</v>
      </c>
      <c r="L11" s="211" t="s">
        <v>231</v>
      </c>
    </row>
    <row r="12" spans="1:12">
      <c r="A12" s="179">
        <v>2</v>
      </c>
      <c r="B12" s="180" t="s">
        <v>197</v>
      </c>
      <c r="C12" s="181"/>
      <c r="D12" s="182"/>
      <c r="E12" s="179" t="s">
        <v>121</v>
      </c>
      <c r="F12" s="183">
        <v>21239.25</v>
      </c>
      <c r="G12" s="184">
        <v>0</v>
      </c>
      <c r="H12" s="184">
        <v>0</v>
      </c>
      <c r="I12" s="184">
        <v>0</v>
      </c>
      <c r="J12" s="184">
        <v>4100</v>
      </c>
      <c r="K12" s="185">
        <f>ROUND($F$12+$H$12+$I$12+$J$12,2)</f>
        <v>25339.25</v>
      </c>
      <c r="L12" s="212" t="s">
        <v>232</v>
      </c>
    </row>
    <row r="13" spans="1:12">
      <c r="A13" s="179">
        <v>3</v>
      </c>
      <c r="B13" s="180" t="s">
        <v>104</v>
      </c>
      <c r="C13" s="181"/>
      <c r="D13" s="182"/>
      <c r="E13" s="179" t="s">
        <v>121</v>
      </c>
      <c r="F13" s="183">
        <v>20803.740000000002</v>
      </c>
      <c r="G13" s="184">
        <v>0</v>
      </c>
      <c r="H13" s="184">
        <v>0</v>
      </c>
      <c r="I13" s="184">
        <v>0</v>
      </c>
      <c r="J13" s="184">
        <v>3300</v>
      </c>
      <c r="K13" s="185">
        <f>ROUND($F$13+$H$13+$I$13+$J$13,2)</f>
        <v>24103.74</v>
      </c>
      <c r="L13" s="212" t="s">
        <v>233</v>
      </c>
    </row>
    <row r="14" spans="1:12">
      <c r="A14" s="179">
        <v>4</v>
      </c>
      <c r="B14" s="180" t="s">
        <v>196</v>
      </c>
      <c r="C14" s="181"/>
      <c r="D14" s="182"/>
      <c r="E14" s="179" t="s">
        <v>121</v>
      </c>
      <c r="F14" s="183">
        <v>20803.740000000002</v>
      </c>
      <c r="G14" s="184">
        <v>0</v>
      </c>
      <c r="H14" s="184">
        <v>0</v>
      </c>
      <c r="I14" s="184">
        <v>0</v>
      </c>
      <c r="J14" s="184">
        <v>3300</v>
      </c>
      <c r="K14" s="185">
        <f>ROUND($F$14+$H$14+$I$14+$J$14,2)</f>
        <v>24103.74</v>
      </c>
      <c r="L14" s="212" t="s">
        <v>234</v>
      </c>
    </row>
    <row r="15" spans="1:12">
      <c r="A15" s="179">
        <v>5</v>
      </c>
      <c r="B15" s="180" t="s">
        <v>195</v>
      </c>
      <c r="C15" s="181"/>
      <c r="D15" s="182"/>
      <c r="E15" s="179" t="s">
        <v>121</v>
      </c>
      <c r="F15" s="183">
        <v>20145.79</v>
      </c>
      <c r="G15" s="184">
        <v>0</v>
      </c>
      <c r="H15" s="184">
        <v>0</v>
      </c>
      <c r="I15" s="184">
        <v>0</v>
      </c>
      <c r="J15" s="184">
        <v>3300</v>
      </c>
      <c r="K15" s="185">
        <f>ROUND($F$15+$H$15+$I$15+$J$15,2)</f>
        <v>23445.79</v>
      </c>
      <c r="L15" s="212" t="s">
        <v>235</v>
      </c>
    </row>
    <row r="16" spans="1:12">
      <c r="A16" s="179">
        <v>6</v>
      </c>
      <c r="B16" s="180" t="s">
        <v>198</v>
      </c>
      <c r="C16" s="181"/>
      <c r="D16" s="182"/>
      <c r="E16" s="179" t="s">
        <v>199</v>
      </c>
      <c r="F16" s="183">
        <v>67.290000000000006</v>
      </c>
      <c r="G16" s="184">
        <v>0</v>
      </c>
      <c r="H16" s="184">
        <v>0</v>
      </c>
      <c r="I16" s="184">
        <v>0</v>
      </c>
      <c r="J16" s="184">
        <v>0</v>
      </c>
      <c r="K16" s="185">
        <f>ROUND($F$16+$H$16+$I$16+$J$16,2)</f>
        <v>67.290000000000006</v>
      </c>
      <c r="L16" s="212" t="s">
        <v>248</v>
      </c>
    </row>
    <row r="17" spans="1:12">
      <c r="A17" s="179">
        <v>7</v>
      </c>
      <c r="B17" s="181" t="s">
        <v>122</v>
      </c>
      <c r="C17" s="181"/>
      <c r="D17" s="182"/>
      <c r="E17" s="179" t="s">
        <v>121</v>
      </c>
      <c r="F17" s="183">
        <v>2803.74</v>
      </c>
      <c r="G17" s="184">
        <v>0</v>
      </c>
      <c r="H17" s="184">
        <v>0</v>
      </c>
      <c r="I17" s="184">
        <v>0</v>
      </c>
      <c r="J17" s="184">
        <v>0</v>
      </c>
      <c r="K17" s="185">
        <f>ROUND($F$17+$H$17+$I$17+$J$17,2)</f>
        <v>2803.74</v>
      </c>
      <c r="L17" s="212" t="s">
        <v>236</v>
      </c>
    </row>
    <row r="18" spans="1:12">
      <c r="A18" s="179">
        <v>8</v>
      </c>
      <c r="B18" s="181" t="s">
        <v>123</v>
      </c>
      <c r="C18" s="181"/>
      <c r="D18" s="182"/>
      <c r="E18" s="179" t="s">
        <v>17</v>
      </c>
      <c r="F18" s="183">
        <v>373.83</v>
      </c>
      <c r="G18" s="184">
        <v>65</v>
      </c>
      <c r="H18" s="202">
        <v>142.38</v>
      </c>
      <c r="I18" s="184">
        <v>0</v>
      </c>
      <c r="J18" s="184">
        <v>0</v>
      </c>
      <c r="K18" s="185">
        <f>ROUND($F$18+$H$18+$I$18+$J$18,2)</f>
        <v>516.21</v>
      </c>
      <c r="L18" s="212" t="s">
        <v>237</v>
      </c>
    </row>
    <row r="19" spans="1:12">
      <c r="A19" s="179">
        <v>9</v>
      </c>
      <c r="B19" s="181" t="s">
        <v>124</v>
      </c>
      <c r="C19" s="181"/>
      <c r="D19" s="182"/>
      <c r="E19" s="179" t="s">
        <v>17</v>
      </c>
      <c r="F19" s="183">
        <v>470.09</v>
      </c>
      <c r="G19" s="184">
        <v>65</v>
      </c>
      <c r="H19" s="202">
        <v>142.38</v>
      </c>
      <c r="I19" s="184">
        <v>0</v>
      </c>
      <c r="J19" s="184">
        <v>0</v>
      </c>
      <c r="K19" s="185">
        <f>ROUND($F$19+$H$19+$I$19+$J$19,2)</f>
        <v>612.47</v>
      </c>
      <c r="L19" s="212" t="s">
        <v>238</v>
      </c>
    </row>
    <row r="20" spans="1:12">
      <c r="A20" s="179">
        <v>10</v>
      </c>
      <c r="B20" s="181" t="s">
        <v>125</v>
      </c>
      <c r="C20" s="181"/>
      <c r="D20" s="182"/>
      <c r="E20" s="179" t="s">
        <v>17</v>
      </c>
      <c r="F20" s="183">
        <v>299.07</v>
      </c>
      <c r="G20" s="184">
        <v>0</v>
      </c>
      <c r="H20" s="184">
        <v>0</v>
      </c>
      <c r="I20" s="184">
        <v>0</v>
      </c>
      <c r="J20" s="184">
        <v>0</v>
      </c>
      <c r="K20" s="185">
        <f>ROUND($F$20+$H$20+$I$20+$J$20,2)</f>
        <v>299.07</v>
      </c>
      <c r="L20" s="212" t="s">
        <v>239</v>
      </c>
    </row>
    <row r="21" spans="1:12">
      <c r="A21" s="179">
        <v>11</v>
      </c>
      <c r="B21" s="186" t="s">
        <v>163</v>
      </c>
      <c r="C21" s="181"/>
      <c r="D21" s="182"/>
      <c r="E21" s="179" t="s">
        <v>17</v>
      </c>
      <c r="F21" s="203">
        <v>120</v>
      </c>
      <c r="G21" s="184">
        <v>0</v>
      </c>
      <c r="H21" s="184">
        <v>0</v>
      </c>
      <c r="I21" s="184">
        <v>0</v>
      </c>
      <c r="J21" s="184">
        <v>0</v>
      </c>
      <c r="K21" s="185">
        <f>ROUND($F$21+$H$21+$I$21+$J$21,2)</f>
        <v>120</v>
      </c>
      <c r="L21" s="212" t="s">
        <v>127</v>
      </c>
    </row>
    <row r="22" spans="1:12">
      <c r="A22" s="179">
        <v>12</v>
      </c>
      <c r="B22" s="187" t="s">
        <v>128</v>
      </c>
      <c r="C22" s="181"/>
      <c r="D22" s="182"/>
      <c r="E22" s="179" t="s">
        <v>126</v>
      </c>
      <c r="F22" s="188">
        <v>0</v>
      </c>
      <c r="G22" s="184">
        <v>0</v>
      </c>
      <c r="H22" s="184">
        <v>0</v>
      </c>
      <c r="I22" s="184">
        <v>0</v>
      </c>
      <c r="J22" s="184">
        <v>0</v>
      </c>
      <c r="K22" s="185">
        <f>ROUND($F$22+$H$22+$I$22+$J$22,2)</f>
        <v>0</v>
      </c>
      <c r="L22" s="212" t="s">
        <v>127</v>
      </c>
    </row>
    <row r="23" spans="1:12">
      <c r="A23" s="179">
        <v>13</v>
      </c>
      <c r="B23" s="181" t="s">
        <v>129</v>
      </c>
      <c r="C23" s="181"/>
      <c r="D23" s="182"/>
      <c r="E23" s="179" t="s">
        <v>130</v>
      </c>
      <c r="F23" s="183">
        <v>696.26</v>
      </c>
      <c r="G23" s="184">
        <v>0</v>
      </c>
      <c r="H23" s="184">
        <v>0</v>
      </c>
      <c r="I23" s="184">
        <v>0</v>
      </c>
      <c r="J23" s="184">
        <v>0</v>
      </c>
      <c r="K23" s="185">
        <f>ROUND($F$23+$H$23+$I$23+$J$23,2)</f>
        <v>696.26</v>
      </c>
      <c r="L23" s="212" t="s">
        <v>240</v>
      </c>
    </row>
    <row r="24" spans="1:12">
      <c r="A24" s="179">
        <v>14</v>
      </c>
      <c r="B24" s="181" t="s">
        <v>131</v>
      </c>
      <c r="C24" s="181"/>
      <c r="D24" s="182"/>
      <c r="E24" s="179" t="s">
        <v>130</v>
      </c>
      <c r="F24" s="183">
        <v>582.24</v>
      </c>
      <c r="G24" s="184">
        <v>0</v>
      </c>
      <c r="H24" s="184">
        <v>0</v>
      </c>
      <c r="I24" s="184">
        <v>0</v>
      </c>
      <c r="J24" s="184">
        <v>0</v>
      </c>
      <c r="K24" s="185">
        <f>ROUND($F$24+$H$24+$I$24+$J$24,2)</f>
        <v>582.24</v>
      </c>
      <c r="L24" s="212" t="s">
        <v>241</v>
      </c>
    </row>
    <row r="25" spans="1:12" ht="22.5">
      <c r="A25" s="179">
        <v>15</v>
      </c>
      <c r="B25" s="181" t="s">
        <v>132</v>
      </c>
      <c r="C25" s="181"/>
      <c r="D25" s="182"/>
      <c r="E25" s="179" t="s">
        <v>126</v>
      </c>
      <c r="F25" s="188">
        <v>0</v>
      </c>
      <c r="G25" s="184">
        <v>0</v>
      </c>
      <c r="H25" s="184">
        <v>0</v>
      </c>
      <c r="I25" s="184">
        <v>0</v>
      </c>
      <c r="J25" s="184">
        <v>0</v>
      </c>
      <c r="K25" s="185">
        <f>ROUND($F$25+$H$25+$I$25+$J$25,2)</f>
        <v>0</v>
      </c>
      <c r="L25" s="212" t="s">
        <v>127</v>
      </c>
    </row>
    <row r="26" spans="1:12">
      <c r="A26" s="179">
        <v>16</v>
      </c>
      <c r="B26" s="189" t="s">
        <v>133</v>
      </c>
      <c r="C26" s="181"/>
      <c r="D26" s="182"/>
      <c r="E26" s="179" t="s">
        <v>88</v>
      </c>
      <c r="F26" s="183">
        <v>37.380000000000003</v>
      </c>
      <c r="G26" s="184">
        <v>0</v>
      </c>
      <c r="H26" s="184">
        <v>0</v>
      </c>
      <c r="I26" s="184">
        <v>0</v>
      </c>
      <c r="J26" s="184">
        <v>0</v>
      </c>
      <c r="K26" s="185">
        <f>ROUND($F$26+$H$26+$I$26+$J$26,2)</f>
        <v>37.380000000000003</v>
      </c>
      <c r="L26" s="212" t="s">
        <v>242</v>
      </c>
    </row>
    <row r="27" spans="1:12">
      <c r="A27" s="179">
        <v>17</v>
      </c>
      <c r="B27" s="189" t="s">
        <v>182</v>
      </c>
      <c r="C27" s="181"/>
      <c r="D27" s="182"/>
      <c r="E27" s="179" t="s">
        <v>126</v>
      </c>
      <c r="F27" s="188">
        <v>0</v>
      </c>
      <c r="G27" s="184">
        <v>0</v>
      </c>
      <c r="H27" s="184">
        <v>0</v>
      </c>
      <c r="I27" s="184">
        <v>0</v>
      </c>
      <c r="J27" s="184">
        <v>0</v>
      </c>
      <c r="K27" s="185">
        <f>ROUND($F$27+$H$27+$I$27+$J$27,2)</f>
        <v>0</v>
      </c>
      <c r="L27" s="212" t="s">
        <v>127</v>
      </c>
    </row>
    <row r="28" spans="1:12">
      <c r="A28" s="179">
        <v>19</v>
      </c>
      <c r="B28" s="190" t="s">
        <v>183</v>
      </c>
      <c r="C28" s="181"/>
      <c r="D28" s="182"/>
      <c r="E28" s="179" t="s">
        <v>126</v>
      </c>
      <c r="F28" s="183">
        <v>189.25</v>
      </c>
      <c r="G28" s="184">
        <v>0</v>
      </c>
      <c r="H28" s="184">
        <v>0</v>
      </c>
      <c r="I28" s="184">
        <v>0</v>
      </c>
      <c r="J28" s="184">
        <v>0</v>
      </c>
      <c r="K28" s="185">
        <f>ROUND($F$28+$H$28+$I$28+$J$28,2)</f>
        <v>189.25</v>
      </c>
      <c r="L28" s="212" t="s">
        <v>243</v>
      </c>
    </row>
    <row r="29" spans="1:12">
      <c r="A29" s="179">
        <v>20</v>
      </c>
      <c r="B29" s="191" t="s">
        <v>90</v>
      </c>
      <c r="C29" s="181"/>
      <c r="D29" s="182"/>
      <c r="E29" s="179" t="s">
        <v>126</v>
      </c>
      <c r="F29" s="188">
        <v>3.79</v>
      </c>
      <c r="G29" s="184">
        <v>0</v>
      </c>
      <c r="H29" s="184">
        <v>0</v>
      </c>
      <c r="I29" s="184">
        <v>0</v>
      </c>
      <c r="J29" s="184">
        <v>0</v>
      </c>
      <c r="K29" s="185">
        <f>ROUND($F$29+$H$29+$I$29+$J$29,2)</f>
        <v>3.79</v>
      </c>
      <c r="L29" s="212" t="s">
        <v>127</v>
      </c>
    </row>
    <row r="30" spans="1:12">
      <c r="A30" s="179">
        <v>21</v>
      </c>
      <c r="B30" s="191" t="s">
        <v>210</v>
      </c>
      <c r="C30" s="181"/>
      <c r="D30" s="182"/>
      <c r="E30" s="179" t="s">
        <v>22</v>
      </c>
      <c r="F30" s="188">
        <v>25</v>
      </c>
      <c r="G30" s="184">
        <v>0</v>
      </c>
      <c r="H30" s="184">
        <v>0</v>
      </c>
      <c r="I30" s="184">
        <v>0</v>
      </c>
      <c r="J30" s="184">
        <v>0</v>
      </c>
      <c r="K30" s="185">
        <f>ROUND($F$30+$H$30+$I$30+$J$30,2)</f>
        <v>25</v>
      </c>
      <c r="L30" s="212" t="s">
        <v>127</v>
      </c>
    </row>
    <row r="31" spans="1:12">
      <c r="A31" s="179">
        <v>22</v>
      </c>
      <c r="B31" s="191" t="s">
        <v>92</v>
      </c>
      <c r="C31" s="181"/>
      <c r="D31" s="182"/>
      <c r="E31" s="179" t="s">
        <v>93</v>
      </c>
      <c r="F31" s="188">
        <v>30</v>
      </c>
      <c r="G31" s="184">
        <v>0</v>
      </c>
      <c r="H31" s="184">
        <v>0</v>
      </c>
      <c r="I31" s="184">
        <v>0</v>
      </c>
      <c r="J31" s="184">
        <v>0</v>
      </c>
      <c r="K31" s="185">
        <f>ROUND($F$31+$H$31+$I$31+$J$31,2)</f>
        <v>30</v>
      </c>
      <c r="L31" s="212" t="s">
        <v>127</v>
      </c>
    </row>
    <row r="32" spans="1:12">
      <c r="A32" s="179">
        <v>23</v>
      </c>
      <c r="B32" s="191" t="s">
        <v>96</v>
      </c>
      <c r="C32" s="181"/>
      <c r="D32" s="182"/>
      <c r="E32" s="179" t="s">
        <v>34</v>
      </c>
      <c r="F32" s="188">
        <v>0</v>
      </c>
      <c r="G32" s="184">
        <v>0</v>
      </c>
      <c r="H32" s="184">
        <v>0</v>
      </c>
      <c r="I32" s="184">
        <v>0</v>
      </c>
      <c r="J32" s="184">
        <v>0</v>
      </c>
      <c r="K32" s="185">
        <f>ROUND($F$32+$H$32+$I$32+$J$32,2)</f>
        <v>0</v>
      </c>
      <c r="L32" s="212" t="s">
        <v>127</v>
      </c>
    </row>
    <row r="33" spans="1:12">
      <c r="A33" s="179"/>
      <c r="B33" s="191"/>
      <c r="C33" s="181"/>
      <c r="D33" s="182"/>
      <c r="E33" s="179"/>
      <c r="F33" s="204"/>
      <c r="G33" s="184"/>
      <c r="H33" s="184"/>
      <c r="I33" s="184"/>
      <c r="J33" s="184"/>
      <c r="K33" s="185"/>
      <c r="L33" s="209"/>
    </row>
    <row r="34" spans="1:12">
      <c r="A34" s="192"/>
      <c r="B34" s="193"/>
      <c r="C34" s="194"/>
      <c r="D34" s="195"/>
      <c r="E34" s="196"/>
      <c r="F34" s="197"/>
      <c r="G34" s="196"/>
      <c r="H34" s="196"/>
      <c r="I34" s="196"/>
      <c r="J34" s="196"/>
      <c r="K34" s="196"/>
      <c r="L34" s="210"/>
    </row>
    <row r="35" spans="1:12">
      <c r="A35" s="2"/>
    </row>
  </sheetData>
  <mergeCells count="2">
    <mergeCell ref="A1:L1"/>
    <mergeCell ref="B8:D8"/>
  </mergeCells>
  <printOptions horizontalCentered="1"/>
  <pageMargins left="0.59055118110236227" right="0" top="0.59055118110236227" bottom="0.19685039370078741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zoomScale="120" zoomScaleSheetLayoutView="120" workbookViewId="0">
      <selection activeCell="I19" sqref="I19"/>
    </sheetView>
  </sheetViews>
  <sheetFormatPr defaultRowHeight="21"/>
  <cols>
    <col min="1" max="1" width="4.375" style="86" customWidth="1"/>
    <col min="2" max="2" width="9" style="1"/>
    <col min="3" max="3" width="10.625" style="1" customWidth="1"/>
    <col min="4" max="6" width="9" style="1"/>
    <col min="7" max="7" width="5.625" style="1" customWidth="1"/>
    <col min="8" max="8" width="4.125" style="1" customWidth="1"/>
    <col min="9" max="16384" width="9" style="1"/>
  </cols>
  <sheetData>
    <row r="1" spans="1:10">
      <c r="A1" s="86">
        <v>1</v>
      </c>
      <c r="B1" s="45" t="s">
        <v>162</v>
      </c>
      <c r="C1" s="92"/>
      <c r="D1" s="93"/>
      <c r="E1" s="47"/>
      <c r="F1" s="92"/>
      <c r="G1" s="47"/>
      <c r="H1" s="47"/>
      <c r="I1" s="94"/>
      <c r="J1" s="95"/>
    </row>
    <row r="2" spans="1:10">
      <c r="B2" s="14" t="s">
        <v>136</v>
      </c>
      <c r="C2" s="14"/>
      <c r="D2" s="14"/>
      <c r="E2" s="56"/>
      <c r="F2" s="18" t="s">
        <v>73</v>
      </c>
      <c r="G2" s="47"/>
      <c r="H2" s="47" t="s">
        <v>21</v>
      </c>
      <c r="I2" s="96">
        <v>0</v>
      </c>
      <c r="J2" s="95" t="s">
        <v>19</v>
      </c>
    </row>
    <row r="3" spans="1:10">
      <c r="B3" s="50" t="s">
        <v>137</v>
      </c>
      <c r="C3" s="46"/>
      <c r="D3" s="46"/>
      <c r="E3" s="96">
        <v>0</v>
      </c>
      <c r="F3" s="48" t="s">
        <v>138</v>
      </c>
      <c r="G3" s="47"/>
      <c r="H3" s="47" t="s">
        <v>21</v>
      </c>
      <c r="I3" s="97">
        <v>0</v>
      </c>
      <c r="J3" s="95" t="s">
        <v>19</v>
      </c>
    </row>
    <row r="4" spans="1:10">
      <c r="B4" s="46" t="s">
        <v>75</v>
      </c>
      <c r="C4" s="46"/>
      <c r="D4" s="46"/>
      <c r="E4" s="47"/>
      <c r="F4" s="48"/>
      <c r="G4" s="47"/>
      <c r="H4" s="47"/>
      <c r="I4" s="98">
        <f>SUM(I2:I3)</f>
        <v>0</v>
      </c>
      <c r="J4" s="95" t="s">
        <v>19</v>
      </c>
    </row>
    <row r="5" spans="1:10">
      <c r="B5" s="50" t="s">
        <v>139</v>
      </c>
      <c r="C5" s="46"/>
      <c r="D5" s="46"/>
      <c r="E5" s="47"/>
      <c r="F5" s="48"/>
      <c r="G5" s="47"/>
      <c r="H5" s="47"/>
      <c r="I5" s="99">
        <f>ROUND(I4*1.25,2)</f>
        <v>0</v>
      </c>
      <c r="J5" s="95" t="s">
        <v>19</v>
      </c>
    </row>
    <row r="6" spans="1:10">
      <c r="B6" s="14" t="s">
        <v>140</v>
      </c>
      <c r="C6" s="14"/>
      <c r="D6" s="14"/>
      <c r="E6" s="56"/>
      <c r="F6" s="18" t="s">
        <v>73</v>
      </c>
      <c r="G6" s="47"/>
      <c r="H6" s="47" t="s">
        <v>21</v>
      </c>
      <c r="I6" s="100">
        <v>20.53</v>
      </c>
      <c r="J6" s="95" t="s">
        <v>19</v>
      </c>
    </row>
    <row r="7" spans="1:10">
      <c r="B7" s="50" t="s">
        <v>141</v>
      </c>
      <c r="C7" s="46"/>
      <c r="D7" s="46"/>
      <c r="E7" s="47"/>
      <c r="F7" s="48" t="s">
        <v>73</v>
      </c>
      <c r="G7" s="47"/>
      <c r="H7" s="47"/>
      <c r="I7" s="51">
        <f>ROUND(SUM(I5:I6),2)</f>
        <v>20.53</v>
      </c>
      <c r="J7" s="95" t="s">
        <v>19</v>
      </c>
    </row>
    <row r="8" spans="1:10" ht="21.75" thickBot="1">
      <c r="F8" s="46" t="s">
        <v>135</v>
      </c>
      <c r="I8" s="57">
        <f>ROUNDDOWN(I7,1)</f>
        <v>20.5</v>
      </c>
      <c r="J8" s="95" t="s">
        <v>19</v>
      </c>
    </row>
    <row r="9" spans="1:10" ht="21.75" thickTop="1">
      <c r="J9" s="86"/>
    </row>
    <row r="10" spans="1:10">
      <c r="J10" s="86"/>
    </row>
    <row r="11" spans="1:10">
      <c r="A11" s="86">
        <v>2</v>
      </c>
      <c r="B11" s="45" t="s">
        <v>142</v>
      </c>
      <c r="C11" s="46"/>
      <c r="D11" s="46" t="s">
        <v>143</v>
      </c>
      <c r="E11" s="47"/>
      <c r="F11" s="48"/>
      <c r="G11" s="47"/>
      <c r="H11" s="47"/>
      <c r="I11" s="94"/>
      <c r="J11" s="95"/>
    </row>
    <row r="12" spans="1:10">
      <c r="B12" s="14" t="s">
        <v>144</v>
      </c>
      <c r="C12" s="14"/>
      <c r="D12" s="14"/>
      <c r="E12" s="56"/>
      <c r="F12" s="18" t="s">
        <v>73</v>
      </c>
      <c r="G12" s="47"/>
      <c r="H12" s="47" t="s">
        <v>21</v>
      </c>
      <c r="I12" s="96">
        <v>0</v>
      </c>
      <c r="J12" s="95" t="s">
        <v>19</v>
      </c>
    </row>
    <row r="13" spans="1:10">
      <c r="B13" s="14" t="s">
        <v>145</v>
      </c>
      <c r="C13" s="14"/>
      <c r="D13" s="14"/>
      <c r="E13" s="56"/>
      <c r="F13" s="18" t="s">
        <v>73</v>
      </c>
      <c r="G13" s="47"/>
      <c r="H13" s="47"/>
      <c r="I13" s="97">
        <v>0</v>
      </c>
      <c r="J13" s="95" t="s">
        <v>19</v>
      </c>
    </row>
    <row r="14" spans="1:10">
      <c r="B14" s="50" t="s">
        <v>137</v>
      </c>
      <c r="C14" s="46"/>
      <c r="D14" s="46"/>
      <c r="E14" s="101">
        <v>1</v>
      </c>
      <c r="F14" s="48" t="s">
        <v>138</v>
      </c>
      <c r="G14" s="47"/>
      <c r="H14" s="47" t="s">
        <v>21</v>
      </c>
      <c r="I14" s="100">
        <v>18.89</v>
      </c>
      <c r="J14" s="95" t="s">
        <v>19</v>
      </c>
    </row>
    <row r="15" spans="1:10">
      <c r="B15" s="46" t="s">
        <v>75</v>
      </c>
      <c r="C15" s="46"/>
      <c r="D15" s="46"/>
      <c r="E15" s="47"/>
      <c r="F15" s="48"/>
      <c r="G15" s="47"/>
      <c r="H15" s="47"/>
      <c r="I15" s="102">
        <f>ROUND(SUM(I12:I14),2)</f>
        <v>18.89</v>
      </c>
      <c r="J15" s="95" t="s">
        <v>19</v>
      </c>
    </row>
    <row r="16" spans="1:10">
      <c r="B16" s="50" t="s">
        <v>146</v>
      </c>
      <c r="C16" s="46"/>
      <c r="D16" s="46"/>
      <c r="E16" s="47"/>
      <c r="F16" s="48"/>
      <c r="G16" s="47"/>
      <c r="H16" s="47"/>
      <c r="I16" s="103">
        <f>ROUND(I15*1.6,2)</f>
        <v>30.22</v>
      </c>
      <c r="J16" s="95" t="s">
        <v>19</v>
      </c>
    </row>
    <row r="17" spans="1:10">
      <c r="B17" s="46" t="s">
        <v>147</v>
      </c>
      <c r="C17" s="46"/>
      <c r="D17" s="46"/>
      <c r="E17" s="47"/>
      <c r="F17" s="48"/>
      <c r="G17" s="47"/>
      <c r="H17" s="47" t="s">
        <v>21</v>
      </c>
      <c r="I17" s="104">
        <v>43.68</v>
      </c>
      <c r="J17" s="95" t="s">
        <v>19</v>
      </c>
    </row>
    <row r="18" spans="1:10">
      <c r="B18" s="46" t="s">
        <v>148</v>
      </c>
      <c r="C18" s="46"/>
      <c r="D18" s="46"/>
      <c r="E18" s="47"/>
      <c r="F18" s="48" t="s">
        <v>73</v>
      </c>
      <c r="G18" s="47"/>
      <c r="H18" s="47" t="s">
        <v>21</v>
      </c>
      <c r="I18" s="102">
        <f>ROUND(SUM(I16:I17),2)</f>
        <v>73.900000000000006</v>
      </c>
      <c r="J18" s="95" t="s">
        <v>19</v>
      </c>
    </row>
    <row r="19" spans="1:10" ht="21.75" thickBot="1">
      <c r="F19" s="46" t="s">
        <v>135</v>
      </c>
      <c r="H19" s="47" t="s">
        <v>21</v>
      </c>
      <c r="I19" s="105">
        <f>ROUNDDOWN(I18,0)</f>
        <v>73</v>
      </c>
      <c r="J19" s="95" t="s">
        <v>19</v>
      </c>
    </row>
    <row r="20" spans="1:10" ht="21.75" thickTop="1">
      <c r="J20" s="86"/>
    </row>
    <row r="21" spans="1:10">
      <c r="J21" s="86"/>
    </row>
    <row r="22" spans="1:10">
      <c r="A22" s="86">
        <v>3</v>
      </c>
      <c r="B22" s="45" t="s">
        <v>149</v>
      </c>
      <c r="C22" s="92"/>
      <c r="D22" s="93"/>
      <c r="E22" s="47"/>
      <c r="F22" s="92"/>
      <c r="G22" s="47"/>
      <c r="H22" s="47"/>
      <c r="I22" s="106"/>
      <c r="J22" s="95"/>
    </row>
    <row r="23" spans="1:10">
      <c r="B23" s="46" t="s">
        <v>150</v>
      </c>
      <c r="C23" s="46"/>
      <c r="D23" s="46"/>
      <c r="E23" s="47"/>
      <c r="F23" s="48" t="s">
        <v>73</v>
      </c>
      <c r="G23" s="47"/>
      <c r="H23" s="47" t="s">
        <v>21</v>
      </c>
      <c r="I23" s="107">
        <v>120</v>
      </c>
      <c r="J23" s="95" t="s">
        <v>19</v>
      </c>
    </row>
    <row r="24" spans="1:10">
      <c r="B24" s="46" t="s">
        <v>151</v>
      </c>
      <c r="C24" s="46"/>
      <c r="D24" s="46"/>
      <c r="E24" s="47"/>
      <c r="F24" s="48" t="s">
        <v>73</v>
      </c>
      <c r="G24" s="47"/>
      <c r="H24" s="47" t="s">
        <v>21</v>
      </c>
      <c r="I24" s="100">
        <v>0</v>
      </c>
      <c r="J24" s="95" t="s">
        <v>19</v>
      </c>
    </row>
    <row r="25" spans="1:10">
      <c r="B25" s="46" t="s">
        <v>74</v>
      </c>
      <c r="C25" s="46"/>
      <c r="D25" s="46"/>
      <c r="E25" s="108">
        <v>0</v>
      </c>
      <c r="F25" s="48" t="s">
        <v>138</v>
      </c>
      <c r="G25" s="47"/>
      <c r="H25" s="47" t="s">
        <v>21</v>
      </c>
      <c r="I25" s="100">
        <v>0</v>
      </c>
      <c r="J25" s="95" t="s">
        <v>19</v>
      </c>
    </row>
    <row r="26" spans="1:10">
      <c r="B26" s="46" t="s">
        <v>75</v>
      </c>
      <c r="C26" s="46"/>
      <c r="D26" s="46"/>
      <c r="E26" s="47"/>
      <c r="F26" s="48"/>
      <c r="G26" s="47"/>
      <c r="H26" s="47"/>
      <c r="I26" s="51">
        <f>ROUND(SUM(I23:I25),2)</f>
        <v>120</v>
      </c>
      <c r="J26" s="95" t="s">
        <v>19</v>
      </c>
    </row>
    <row r="27" spans="1:10">
      <c r="B27" s="46" t="s">
        <v>152</v>
      </c>
      <c r="C27" s="46"/>
      <c r="D27" s="46"/>
      <c r="E27" s="47"/>
      <c r="F27" s="48"/>
      <c r="G27" s="47"/>
      <c r="H27" s="47" t="s">
        <v>21</v>
      </c>
      <c r="I27" s="109">
        <f>ROUND(I26*1.6,2)</f>
        <v>192</v>
      </c>
      <c r="J27" s="95" t="s">
        <v>19</v>
      </c>
    </row>
    <row r="28" spans="1:10">
      <c r="B28" s="46" t="s">
        <v>153</v>
      </c>
      <c r="C28" s="46"/>
      <c r="D28" s="46"/>
      <c r="E28" s="47"/>
      <c r="F28" s="48"/>
      <c r="G28" s="47"/>
      <c r="H28" s="47" t="s">
        <v>21</v>
      </c>
      <c r="I28" s="100">
        <v>43.68</v>
      </c>
      <c r="J28" s="95" t="s">
        <v>19</v>
      </c>
    </row>
    <row r="29" spans="1:10">
      <c r="B29" s="46" t="s">
        <v>76</v>
      </c>
      <c r="C29" s="46"/>
      <c r="D29" s="46"/>
      <c r="E29" s="47"/>
      <c r="F29" s="48" t="s">
        <v>73</v>
      </c>
      <c r="G29" s="47"/>
      <c r="H29" s="47" t="s">
        <v>21</v>
      </c>
      <c r="I29" s="51">
        <f>ROUND(SUM(I27:I28),2)</f>
        <v>235.68</v>
      </c>
      <c r="J29" s="95" t="s">
        <v>19</v>
      </c>
    </row>
    <row r="30" spans="1:10" ht="21.75" thickBot="1">
      <c r="F30" s="46" t="s">
        <v>135</v>
      </c>
      <c r="H30" s="47" t="s">
        <v>21</v>
      </c>
      <c r="I30" s="57">
        <f>ROUNDDOWN(I29,0)</f>
        <v>235</v>
      </c>
      <c r="J30" s="95" t="s">
        <v>19</v>
      </c>
    </row>
    <row r="31" spans="1:10" ht="21.75" thickTop="1">
      <c r="J31" s="86"/>
    </row>
    <row r="32" spans="1:10">
      <c r="J32" s="86"/>
    </row>
    <row r="33" spans="10:10">
      <c r="J33" s="86"/>
    </row>
    <row r="34" spans="10:10">
      <c r="J34" s="86"/>
    </row>
    <row r="35" spans="10:10">
      <c r="J35" s="86"/>
    </row>
  </sheetData>
  <printOptions horizontalCentered="1"/>
  <pageMargins left="0.59055118110236227" right="0.19685039370078741" top="0.39370078740157483" bottom="0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9"/>
  <sheetViews>
    <sheetView view="pageBreakPreview" zoomScaleNormal="100" zoomScaleSheetLayoutView="100" workbookViewId="0">
      <selection activeCell="L6" sqref="L6"/>
    </sheetView>
  </sheetViews>
  <sheetFormatPr defaultRowHeight="15"/>
  <cols>
    <col min="1" max="1" width="1.375" style="72" customWidth="1"/>
    <col min="2" max="2" width="15.375" style="72" customWidth="1"/>
    <col min="3" max="3" width="19.25" style="72" customWidth="1"/>
    <col min="4" max="4" width="3.75" style="72" customWidth="1"/>
    <col min="5" max="5" width="7.875" style="72" customWidth="1"/>
    <col min="6" max="6" width="6.5" style="72" customWidth="1"/>
    <col min="7" max="7" width="6.875" style="72" customWidth="1"/>
    <col min="8" max="8" width="3" style="72" customWidth="1"/>
    <col min="9" max="9" width="6.5" style="72" customWidth="1"/>
    <col min="10" max="10" width="9" style="72"/>
    <col min="11" max="11" width="2.625" style="72" customWidth="1"/>
    <col min="12" max="12" width="5.625" style="72" customWidth="1"/>
    <col min="13" max="13" width="5.125" style="72" customWidth="1"/>
    <col min="14" max="14" width="3.875" style="72" customWidth="1"/>
    <col min="15" max="15" width="3.75" style="72" customWidth="1"/>
    <col min="16" max="16" width="10.5" style="72" customWidth="1"/>
    <col min="17" max="17" width="8.75" style="72" customWidth="1"/>
    <col min="18" max="16384" width="9" style="72"/>
  </cols>
  <sheetData>
    <row r="1" spans="1:20" ht="21">
      <c r="A1" s="66"/>
      <c r="B1" s="67" t="s">
        <v>205</v>
      </c>
      <c r="C1" s="66"/>
      <c r="D1" s="66"/>
      <c r="E1" s="66"/>
      <c r="F1" s="66"/>
      <c r="G1" s="66"/>
      <c r="H1" s="68"/>
      <c r="I1" s="67"/>
      <c r="J1" s="66"/>
      <c r="K1" s="66"/>
      <c r="L1" s="69" t="s">
        <v>106</v>
      </c>
      <c r="M1" s="85">
        <v>15</v>
      </c>
      <c r="N1" s="71" t="s">
        <v>107</v>
      </c>
      <c r="O1" s="66"/>
      <c r="P1" s="66"/>
      <c r="Q1" s="66"/>
    </row>
    <row r="2" spans="1:20" ht="21">
      <c r="A2" s="66"/>
      <c r="B2" s="66" t="s">
        <v>204</v>
      </c>
      <c r="C2" s="66"/>
      <c r="D2" s="170" t="s">
        <v>114</v>
      </c>
      <c r="E2" s="254">
        <v>2.5</v>
      </c>
      <c r="F2" s="254"/>
      <c r="G2" s="73" t="s">
        <v>108</v>
      </c>
      <c r="H2" s="254">
        <v>10</v>
      </c>
      <c r="I2" s="254"/>
      <c r="J2" s="66"/>
      <c r="K2" s="66"/>
      <c r="L2" s="69"/>
      <c r="M2" s="70"/>
      <c r="N2" s="71"/>
      <c r="O2" s="170" t="s">
        <v>80</v>
      </c>
      <c r="P2" s="87">
        <f>ROUND(E2*H2,2)</f>
        <v>25</v>
      </c>
      <c r="Q2" s="170" t="s">
        <v>22</v>
      </c>
      <c r="R2" s="152"/>
    </row>
    <row r="3" spans="1:20" ht="21">
      <c r="A3" s="66"/>
      <c r="B3" s="66" t="s">
        <v>116</v>
      </c>
      <c r="C3" s="66"/>
      <c r="D3" s="170" t="s">
        <v>114</v>
      </c>
      <c r="E3" s="254">
        <v>5</v>
      </c>
      <c r="F3" s="254"/>
      <c r="G3" s="73" t="s">
        <v>108</v>
      </c>
      <c r="H3" s="254">
        <v>300</v>
      </c>
      <c r="I3" s="254"/>
      <c r="J3" s="73" t="s">
        <v>108</v>
      </c>
      <c r="K3" s="258">
        <f>M1/100</f>
        <v>0.15</v>
      </c>
      <c r="L3" s="258"/>
      <c r="M3" s="66"/>
      <c r="N3" s="66"/>
      <c r="O3" s="170" t="s">
        <v>80</v>
      </c>
      <c r="P3" s="87">
        <f>ROUND(E3*H3*K3,2)</f>
        <v>225</v>
      </c>
      <c r="Q3" s="170" t="s">
        <v>20</v>
      </c>
      <c r="R3" s="152"/>
    </row>
    <row r="4" spans="1:20" ht="21">
      <c r="A4" s="66"/>
      <c r="B4" s="66" t="s">
        <v>113</v>
      </c>
      <c r="C4" s="66"/>
      <c r="D4" s="170" t="s">
        <v>114</v>
      </c>
      <c r="E4" s="260">
        <v>0</v>
      </c>
      <c r="F4" s="260"/>
      <c r="G4" s="73" t="s">
        <v>84</v>
      </c>
      <c r="H4" s="254">
        <v>5000</v>
      </c>
      <c r="I4" s="254"/>
      <c r="J4" s="66" t="s">
        <v>20</v>
      </c>
      <c r="K4" s="66"/>
      <c r="L4" s="66"/>
      <c r="M4" s="66"/>
      <c r="N4" s="66"/>
      <c r="O4" s="170" t="s">
        <v>80</v>
      </c>
      <c r="P4" s="87">
        <f>ROUND(E4/H4,2)</f>
        <v>0</v>
      </c>
      <c r="Q4" s="170" t="s">
        <v>109</v>
      </c>
    </row>
    <row r="5" spans="1:20" ht="21">
      <c r="A5" s="66"/>
      <c r="B5" s="66" t="s">
        <v>120</v>
      </c>
      <c r="C5" s="66"/>
      <c r="D5" s="170" t="s">
        <v>114</v>
      </c>
      <c r="E5" s="256">
        <f>ค่าวัสดุและดำเนินการ!K11</f>
        <v>2200</v>
      </c>
      <c r="F5" s="256"/>
      <c r="G5" s="73"/>
      <c r="H5" s="259"/>
      <c r="I5" s="259"/>
      <c r="J5" s="78"/>
      <c r="K5" s="66"/>
      <c r="L5" s="66"/>
      <c r="M5" s="66"/>
      <c r="N5" s="66"/>
      <c r="O5" s="170" t="s">
        <v>80</v>
      </c>
      <c r="P5" s="87">
        <f>ROUND(E5+H5,2)</f>
        <v>2200</v>
      </c>
      <c r="Q5" s="170" t="s">
        <v>109</v>
      </c>
    </row>
    <row r="6" spans="1:20" ht="21">
      <c r="A6" s="66"/>
      <c r="B6" s="66" t="s">
        <v>110</v>
      </c>
      <c r="C6" s="66"/>
      <c r="D6" s="66"/>
      <c r="E6" s="79"/>
      <c r="F6" s="78"/>
      <c r="G6" s="78"/>
      <c r="H6" s="79"/>
      <c r="I6" s="74"/>
      <c r="J6" s="74"/>
      <c r="K6" s="66"/>
      <c r="L6" s="66"/>
      <c r="M6" s="66"/>
      <c r="N6" s="66"/>
      <c r="O6" s="170" t="s">
        <v>80</v>
      </c>
      <c r="P6" s="157">
        <f>P2</f>
        <v>25</v>
      </c>
      <c r="Q6" s="170" t="s">
        <v>22</v>
      </c>
    </row>
    <row r="7" spans="1:20" ht="21">
      <c r="A7" s="66"/>
      <c r="B7" s="66" t="s">
        <v>115</v>
      </c>
      <c r="C7" s="66"/>
      <c r="D7" s="170" t="s">
        <v>114</v>
      </c>
      <c r="E7" s="252">
        <f>P6</f>
        <v>25</v>
      </c>
      <c r="F7" s="252"/>
      <c r="G7" s="73" t="s">
        <v>108</v>
      </c>
      <c r="H7" s="252">
        <f>M1</f>
        <v>15</v>
      </c>
      <c r="I7" s="252"/>
      <c r="J7" s="73" t="s">
        <v>117</v>
      </c>
      <c r="K7" s="66"/>
      <c r="L7" s="66"/>
      <c r="M7" s="66"/>
      <c r="N7" s="66"/>
      <c r="O7" s="170" t="s">
        <v>80</v>
      </c>
      <c r="P7" s="87">
        <f>ROUND(E7*(H7/100),2)</f>
        <v>3.75</v>
      </c>
      <c r="Q7" s="170" t="s">
        <v>20</v>
      </c>
    </row>
    <row r="8" spans="1:20" ht="21">
      <c r="A8" s="66"/>
      <c r="B8" s="66" t="s">
        <v>120</v>
      </c>
      <c r="C8" s="66"/>
      <c r="D8" s="170" t="s">
        <v>114</v>
      </c>
      <c r="E8" s="256">
        <f>P7</f>
        <v>3.75</v>
      </c>
      <c r="F8" s="256"/>
      <c r="G8" s="73" t="s">
        <v>79</v>
      </c>
      <c r="H8" s="256">
        <f>P5</f>
        <v>2200</v>
      </c>
      <c r="I8" s="256"/>
      <c r="J8" s="170" t="s">
        <v>19</v>
      </c>
      <c r="K8" s="79"/>
      <c r="L8" s="66"/>
      <c r="M8" s="66"/>
      <c r="N8" s="66"/>
      <c r="O8" s="170" t="s">
        <v>80</v>
      </c>
      <c r="P8" s="87">
        <f>ROUND(E8*H8,2)</f>
        <v>8250</v>
      </c>
      <c r="Q8" s="170" t="s">
        <v>19</v>
      </c>
    </row>
    <row r="9" spans="1:20" ht="21">
      <c r="A9" s="66"/>
      <c r="B9" s="66" t="s">
        <v>81</v>
      </c>
      <c r="C9" s="66"/>
      <c r="D9" s="170" t="s">
        <v>114</v>
      </c>
      <c r="E9" s="171">
        <v>1</v>
      </c>
      <c r="F9" s="80" t="s">
        <v>134</v>
      </c>
      <c r="G9" s="260">
        <v>0</v>
      </c>
      <c r="H9" s="260"/>
      <c r="I9" s="73" t="s">
        <v>184</v>
      </c>
      <c r="J9" s="252">
        <f>P7</f>
        <v>3.75</v>
      </c>
      <c r="K9" s="252"/>
      <c r="L9" s="170" t="s">
        <v>20</v>
      </c>
      <c r="M9" s="77"/>
      <c r="N9" s="77"/>
      <c r="O9" s="170" t="s">
        <v>80</v>
      </c>
      <c r="P9" s="87">
        <f>ROUND(E9*G9*J9,2)</f>
        <v>0</v>
      </c>
      <c r="Q9" s="170" t="s">
        <v>19</v>
      </c>
    </row>
    <row r="10" spans="1:20" ht="21">
      <c r="A10" s="66"/>
      <c r="B10" s="66" t="s">
        <v>200</v>
      </c>
      <c r="C10" s="66"/>
      <c r="D10" s="170" t="s">
        <v>114</v>
      </c>
      <c r="E10" s="257">
        <v>58</v>
      </c>
      <c r="F10" s="254"/>
      <c r="G10" s="198" t="s">
        <v>201</v>
      </c>
      <c r="H10" s="253">
        <f>ค่าวัสดุและดำเนินการ!K12</f>
        <v>25339.25</v>
      </c>
      <c r="I10" s="253"/>
      <c r="J10" s="73" t="s">
        <v>85</v>
      </c>
      <c r="K10" s="66"/>
      <c r="L10" s="73" t="s">
        <v>202</v>
      </c>
      <c r="M10" s="66"/>
      <c r="N10" s="66"/>
      <c r="O10" s="170" t="s">
        <v>80</v>
      </c>
      <c r="P10" s="87">
        <f>ROUND((H10/1000)*E10,2)</f>
        <v>1469.68</v>
      </c>
      <c r="Q10" s="170" t="s">
        <v>19</v>
      </c>
    </row>
    <row r="11" spans="1:20" ht="21">
      <c r="A11" s="66"/>
      <c r="B11" s="66" t="s">
        <v>179</v>
      </c>
      <c r="C11" s="66"/>
      <c r="D11" s="170" t="s">
        <v>114</v>
      </c>
      <c r="E11" s="256">
        <f>ROUND(E10*(25/1000),2)</f>
        <v>1.45</v>
      </c>
      <c r="F11" s="252" t="e">
        <f t="shared" ref="F11" si="0">ROUND(#REF!*#REF!,2)</f>
        <v>#REF!</v>
      </c>
      <c r="G11" s="198" t="s">
        <v>201</v>
      </c>
      <c r="H11" s="253">
        <f>ค่าวัสดุและดำเนินการ!K16</f>
        <v>67.290000000000006</v>
      </c>
      <c r="I11" s="253"/>
      <c r="J11" s="73" t="s">
        <v>206</v>
      </c>
      <c r="K11" s="66"/>
      <c r="L11" s="73"/>
      <c r="M11" s="66"/>
      <c r="N11" s="66"/>
      <c r="O11" s="170" t="s">
        <v>80</v>
      </c>
      <c r="P11" s="87">
        <f>ROUND(H11*E11,2)</f>
        <v>97.57</v>
      </c>
      <c r="Q11" s="170" t="s">
        <v>19</v>
      </c>
    </row>
    <row r="12" spans="1:20" ht="21">
      <c r="A12" s="66"/>
      <c r="B12" s="66" t="s">
        <v>111</v>
      </c>
      <c r="C12" s="66"/>
      <c r="D12" s="170" t="s">
        <v>114</v>
      </c>
      <c r="E12" s="254">
        <v>20.6</v>
      </c>
      <c r="F12" s="254"/>
      <c r="G12" s="170" t="s">
        <v>118</v>
      </c>
      <c r="H12" s="255">
        <v>10</v>
      </c>
      <c r="I12" s="255"/>
      <c r="J12" s="170" t="s">
        <v>34</v>
      </c>
      <c r="K12" s="66"/>
      <c r="L12" s="66"/>
      <c r="M12" s="170"/>
      <c r="N12" s="75"/>
      <c r="O12" s="170" t="s">
        <v>80</v>
      </c>
      <c r="P12" s="87">
        <f t="shared" ref="P12:P15" si="1">ROUND(E12*H12,2)</f>
        <v>206</v>
      </c>
      <c r="Q12" s="170" t="s">
        <v>19</v>
      </c>
      <c r="R12" s="152"/>
    </row>
    <row r="13" spans="1:20" ht="21">
      <c r="A13" s="66"/>
      <c r="B13" s="66" t="s">
        <v>203</v>
      </c>
      <c r="C13" s="66"/>
      <c r="D13" s="170" t="s">
        <v>114</v>
      </c>
      <c r="E13" s="254">
        <v>12.12</v>
      </c>
      <c r="F13" s="254"/>
      <c r="G13" s="170" t="s">
        <v>118</v>
      </c>
      <c r="H13" s="253">
        <f>P6</f>
        <v>25</v>
      </c>
      <c r="I13" s="253"/>
      <c r="J13" s="73" t="s">
        <v>22</v>
      </c>
      <c r="K13" s="66"/>
      <c r="L13" s="66"/>
      <c r="M13" s="66"/>
      <c r="N13" s="66"/>
      <c r="O13" s="170" t="s">
        <v>80</v>
      </c>
      <c r="P13" s="87">
        <f t="shared" si="1"/>
        <v>303</v>
      </c>
      <c r="Q13" s="170" t="s">
        <v>19</v>
      </c>
    </row>
    <row r="14" spans="1:20" ht="21">
      <c r="A14" s="66"/>
      <c r="B14" s="66" t="s">
        <v>112</v>
      </c>
      <c r="C14" s="66"/>
      <c r="D14" s="170" t="s">
        <v>114</v>
      </c>
      <c r="E14" s="254">
        <v>0</v>
      </c>
      <c r="F14" s="254"/>
      <c r="G14" s="170" t="s">
        <v>118</v>
      </c>
      <c r="H14" s="253">
        <f>P6</f>
        <v>25</v>
      </c>
      <c r="I14" s="253"/>
      <c r="J14" s="73" t="s">
        <v>22</v>
      </c>
      <c r="K14" s="82"/>
      <c r="L14" s="83"/>
      <c r="M14" s="83"/>
      <c r="N14" s="81"/>
      <c r="O14" s="170" t="s">
        <v>80</v>
      </c>
      <c r="P14" s="87">
        <f t="shared" si="1"/>
        <v>0</v>
      </c>
      <c r="Q14" s="170" t="s">
        <v>19</v>
      </c>
    </row>
    <row r="15" spans="1:20" ht="21">
      <c r="A15" s="66"/>
      <c r="B15" s="66" t="s">
        <v>119</v>
      </c>
      <c r="C15" s="66"/>
      <c r="D15" s="170" t="s">
        <v>114</v>
      </c>
      <c r="E15" s="254">
        <v>0</v>
      </c>
      <c r="F15" s="254"/>
      <c r="G15" s="170" t="s">
        <v>118</v>
      </c>
      <c r="H15" s="253">
        <f>P6</f>
        <v>25</v>
      </c>
      <c r="I15" s="253"/>
      <c r="J15" s="73" t="s">
        <v>22</v>
      </c>
      <c r="K15" s="82"/>
      <c r="L15" s="83"/>
      <c r="M15" s="83"/>
      <c r="N15" s="81"/>
      <c r="O15" s="170" t="s">
        <v>80</v>
      </c>
      <c r="P15" s="87">
        <f t="shared" si="1"/>
        <v>0</v>
      </c>
      <c r="Q15" s="170" t="s">
        <v>19</v>
      </c>
      <c r="T15" s="148"/>
    </row>
    <row r="16" spans="1:20" ht="21">
      <c r="A16" s="66"/>
      <c r="B16" s="66" t="s">
        <v>82</v>
      </c>
      <c r="C16" s="66"/>
      <c r="D16" s="66"/>
      <c r="E16" s="84"/>
      <c r="F16" s="66"/>
      <c r="G16" s="66"/>
      <c r="H16" s="66"/>
      <c r="I16" s="66"/>
      <c r="J16" s="66"/>
      <c r="K16" s="66"/>
      <c r="L16" s="66"/>
      <c r="M16" s="66"/>
      <c r="N16" s="66"/>
      <c r="O16" s="170" t="s">
        <v>80</v>
      </c>
      <c r="P16" s="89">
        <f>ROUND((SUM(P8:P15)),2)</f>
        <v>10326.25</v>
      </c>
      <c r="Q16" s="170" t="s">
        <v>19</v>
      </c>
    </row>
    <row r="17" spans="1:17" ht="21">
      <c r="A17" s="66"/>
      <c r="B17" s="76" t="s">
        <v>83</v>
      </c>
      <c r="C17" s="66"/>
      <c r="D17" s="170" t="s">
        <v>114</v>
      </c>
      <c r="E17" s="252">
        <f>P16</f>
        <v>10326.25</v>
      </c>
      <c r="F17" s="252"/>
      <c r="G17" s="170" t="s">
        <v>84</v>
      </c>
      <c r="H17" s="253">
        <f>P6</f>
        <v>25</v>
      </c>
      <c r="I17" s="253"/>
      <c r="J17" s="78"/>
      <c r="K17" s="66"/>
      <c r="L17" s="66"/>
      <c r="M17" s="66"/>
      <c r="N17" s="66"/>
      <c r="O17" s="170" t="s">
        <v>80</v>
      </c>
      <c r="P17" s="147">
        <f>ROUND(E17/H17,2)</f>
        <v>413.05</v>
      </c>
      <c r="Q17" s="170" t="s">
        <v>105</v>
      </c>
    </row>
    <row r="18" spans="1:17" ht="21.75" thickBot="1">
      <c r="N18" s="88" t="s">
        <v>135</v>
      </c>
      <c r="O18" s="170" t="s">
        <v>80</v>
      </c>
      <c r="P18" s="90">
        <f>ROUNDDOWN(P17,0)</f>
        <v>413</v>
      </c>
      <c r="Q18" s="170" t="s">
        <v>105</v>
      </c>
    </row>
    <row r="19" spans="1:17" ht="15.75" thickTop="1"/>
  </sheetData>
  <mergeCells count="29">
    <mergeCell ref="E11:F11"/>
    <mergeCell ref="H11:I11"/>
    <mergeCell ref="E15:F15"/>
    <mergeCell ref="H15:I15"/>
    <mergeCell ref="E17:F17"/>
    <mergeCell ref="H17:I17"/>
    <mergeCell ref="E12:F12"/>
    <mergeCell ref="H12:I12"/>
    <mergeCell ref="E13:F13"/>
    <mergeCell ref="H13:I13"/>
    <mergeCell ref="E14:F14"/>
    <mergeCell ref="H14:I14"/>
    <mergeCell ref="E8:F8"/>
    <mergeCell ref="H8:I8"/>
    <mergeCell ref="G9:H9"/>
    <mergeCell ref="J9:K9"/>
    <mergeCell ref="E10:F10"/>
    <mergeCell ref="H10:I10"/>
    <mergeCell ref="E5:F5"/>
    <mergeCell ref="H5:I5"/>
    <mergeCell ref="E7:F7"/>
    <mergeCell ref="H7:I7"/>
    <mergeCell ref="E4:F4"/>
    <mergeCell ref="H4:I4"/>
    <mergeCell ref="E2:F2"/>
    <mergeCell ref="H2:I2"/>
    <mergeCell ref="E3:F3"/>
    <mergeCell ref="H3:I3"/>
    <mergeCell ref="K3:L3"/>
  </mergeCells>
  <printOptions horizontalCentered="1"/>
  <pageMargins left="0.59055118110236227" right="0" top="0.59055118110236227" bottom="0" header="0.31496062992125984" footer="0.31496062992125984"/>
  <pageSetup paperSize="9" scale="7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1"/>
  <sheetViews>
    <sheetView view="pageBreakPreview" zoomScaleSheetLayoutView="100" workbookViewId="0">
      <selection activeCell="F25" sqref="F25:G25"/>
    </sheetView>
  </sheetViews>
  <sheetFormatPr defaultRowHeight="21"/>
  <cols>
    <col min="1" max="1" width="4.875" style="52" customWidth="1"/>
    <col min="2" max="5" width="9" style="1"/>
    <col min="6" max="6" width="3.75" style="1" customWidth="1"/>
    <col min="7" max="7" width="7" style="1" customWidth="1"/>
    <col min="8" max="8" width="7.25" style="1" customWidth="1"/>
    <col min="9" max="9" width="4.5" style="1" customWidth="1"/>
    <col min="10" max="10" width="5.625" style="1" customWidth="1"/>
    <col min="11" max="11" width="7.25" style="1" customWidth="1"/>
    <col min="12" max="12" width="1.875" style="1" customWidth="1"/>
    <col min="13" max="13" width="4" style="1" customWidth="1"/>
    <col min="14" max="14" width="10.625" style="1" customWidth="1"/>
    <col min="15" max="16384" width="9" style="1"/>
  </cols>
  <sheetData>
    <row r="1" spans="1:17">
      <c r="A1" s="59">
        <v>1</v>
      </c>
      <c r="B1" s="55" t="s">
        <v>87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58"/>
      <c r="O1" s="14"/>
    </row>
    <row r="2" spans="1:17">
      <c r="A2" s="60"/>
      <c r="B2" s="14" t="s">
        <v>209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58"/>
      <c r="O2" s="14"/>
    </row>
    <row r="3" spans="1:17">
      <c r="A3" s="60"/>
      <c r="B3" s="14" t="s">
        <v>207</v>
      </c>
      <c r="C3" s="14"/>
      <c r="D3" s="14"/>
      <c r="E3" s="14"/>
      <c r="F3" s="261">
        <v>22.3</v>
      </c>
      <c r="G3" s="261"/>
      <c r="H3" s="53" t="s">
        <v>88</v>
      </c>
      <c r="I3" s="53" t="s">
        <v>89</v>
      </c>
      <c r="J3" s="261">
        <f>ROUND(ค่าวัสดุและดำเนินการ!K14/1000,2)</f>
        <v>24.1</v>
      </c>
      <c r="K3" s="261"/>
      <c r="L3" s="14"/>
      <c r="M3" s="53" t="s">
        <v>80</v>
      </c>
      <c r="N3" s="54">
        <f>ROUND(J3*F3,2)</f>
        <v>537.42999999999995</v>
      </c>
      <c r="O3" s="14" t="s">
        <v>86</v>
      </c>
    </row>
    <row r="4" spans="1:17">
      <c r="A4" s="60"/>
      <c r="B4" s="14" t="s">
        <v>90</v>
      </c>
      <c r="C4" s="14"/>
      <c r="D4" s="14"/>
      <c r="E4" s="14"/>
      <c r="F4" s="261">
        <v>20</v>
      </c>
      <c r="G4" s="261"/>
      <c r="H4" s="53" t="s">
        <v>91</v>
      </c>
      <c r="I4" s="53" t="s">
        <v>89</v>
      </c>
      <c r="J4" s="261">
        <f>ค่าวัสดุและดำเนินการ!K29</f>
        <v>3.79</v>
      </c>
      <c r="K4" s="261"/>
      <c r="L4" s="14"/>
      <c r="M4" s="53" t="s">
        <v>80</v>
      </c>
      <c r="N4" s="54">
        <f t="shared" ref="N4:N9" si="0">ROUND(J4*F4,2)</f>
        <v>75.8</v>
      </c>
      <c r="O4" s="14" t="s">
        <v>86</v>
      </c>
      <c r="Q4" s="14"/>
    </row>
    <row r="5" spans="1:17">
      <c r="A5" s="60"/>
      <c r="B5" s="14" t="s">
        <v>210</v>
      </c>
      <c r="C5" s="14"/>
      <c r="D5" s="14"/>
      <c r="E5" s="14"/>
      <c r="F5" s="261">
        <v>1.5</v>
      </c>
      <c r="G5" s="261"/>
      <c r="H5" s="53" t="s">
        <v>22</v>
      </c>
      <c r="I5" s="53" t="s">
        <v>89</v>
      </c>
      <c r="J5" s="261">
        <f>ค่าวัสดุและดำเนินการ!K30</f>
        <v>25</v>
      </c>
      <c r="K5" s="261"/>
      <c r="L5" s="14"/>
      <c r="M5" s="53" t="s">
        <v>80</v>
      </c>
      <c r="N5" s="54">
        <f t="shared" si="0"/>
        <v>37.5</v>
      </c>
      <c r="O5" s="14" t="s">
        <v>86</v>
      </c>
      <c r="Q5" s="14"/>
    </row>
    <row r="6" spans="1:17">
      <c r="A6" s="60"/>
      <c r="B6" s="14" t="s">
        <v>92</v>
      </c>
      <c r="C6" s="14"/>
      <c r="D6" s="14"/>
      <c r="E6" s="14"/>
      <c r="F6" s="261">
        <v>12.5</v>
      </c>
      <c r="G6" s="261"/>
      <c r="H6" s="53" t="s">
        <v>93</v>
      </c>
      <c r="I6" s="53" t="s">
        <v>89</v>
      </c>
      <c r="J6" s="261">
        <f>ค่าวัสดุและดำเนินการ!K31</f>
        <v>30</v>
      </c>
      <c r="K6" s="261"/>
      <c r="L6" s="14"/>
      <c r="M6" s="53" t="s">
        <v>80</v>
      </c>
      <c r="N6" s="54">
        <f t="shared" si="0"/>
        <v>375</v>
      </c>
      <c r="O6" s="14" t="s">
        <v>86</v>
      </c>
      <c r="Q6" s="14"/>
    </row>
    <row r="7" spans="1:17">
      <c r="A7" s="60"/>
      <c r="B7" s="14" t="s">
        <v>94</v>
      </c>
      <c r="C7" s="14"/>
      <c r="D7" s="14"/>
      <c r="E7" s="14"/>
      <c r="F7" s="261">
        <v>10</v>
      </c>
      <c r="G7" s="261"/>
      <c r="H7" s="53" t="s">
        <v>95</v>
      </c>
      <c r="I7" s="53" t="s">
        <v>89</v>
      </c>
      <c r="J7" s="262">
        <v>14.55</v>
      </c>
      <c r="K7" s="262"/>
      <c r="L7" s="14"/>
      <c r="M7" s="53" t="s">
        <v>80</v>
      </c>
      <c r="N7" s="54">
        <f t="shared" si="0"/>
        <v>145.5</v>
      </c>
      <c r="O7" s="14" t="s">
        <v>86</v>
      </c>
    </row>
    <row r="8" spans="1:17">
      <c r="A8" s="60"/>
      <c r="B8" s="14" t="s">
        <v>96</v>
      </c>
      <c r="C8" s="14"/>
      <c r="D8" s="14"/>
      <c r="E8" s="14"/>
      <c r="F8" s="261">
        <v>10</v>
      </c>
      <c r="G8" s="261"/>
      <c r="H8" s="53" t="s">
        <v>95</v>
      </c>
      <c r="I8" s="53" t="s">
        <v>89</v>
      </c>
      <c r="J8" s="261">
        <f>ค่าวัสดุและดำเนินการ!K32</f>
        <v>0</v>
      </c>
      <c r="K8" s="261"/>
      <c r="L8" s="14"/>
      <c r="M8" s="53" t="s">
        <v>80</v>
      </c>
      <c r="N8" s="54">
        <f t="shared" si="0"/>
        <v>0</v>
      </c>
      <c r="O8" s="14" t="s">
        <v>86</v>
      </c>
    </row>
    <row r="9" spans="1:17">
      <c r="A9" s="60"/>
      <c r="B9" s="14" t="s">
        <v>97</v>
      </c>
      <c r="C9" s="14"/>
      <c r="D9" s="14"/>
      <c r="E9" s="14"/>
      <c r="F9" s="261">
        <v>1.5</v>
      </c>
      <c r="G9" s="261"/>
      <c r="H9" s="53" t="s">
        <v>22</v>
      </c>
      <c r="I9" s="53" t="s">
        <v>89</v>
      </c>
      <c r="J9" s="261">
        <f>แบบหล่อคอนกรีต!G24</f>
        <v>309</v>
      </c>
      <c r="K9" s="261"/>
      <c r="L9" s="14"/>
      <c r="M9" s="53" t="s">
        <v>80</v>
      </c>
      <c r="N9" s="54">
        <f t="shared" si="0"/>
        <v>463.5</v>
      </c>
      <c r="O9" s="14" t="s">
        <v>86</v>
      </c>
    </row>
    <row r="10" spans="1:17">
      <c r="A10" s="60"/>
      <c r="B10" s="14" t="s">
        <v>82</v>
      </c>
      <c r="C10" s="14"/>
      <c r="D10" s="14"/>
      <c r="E10" s="14"/>
      <c r="F10" s="61"/>
      <c r="G10" s="61"/>
      <c r="H10" s="14"/>
      <c r="I10" s="14"/>
      <c r="J10" s="62"/>
      <c r="K10" s="62"/>
      <c r="L10" s="14"/>
      <c r="M10" s="53" t="s">
        <v>80</v>
      </c>
      <c r="N10" s="63">
        <f>ROUND(SUM(N3:N9),2)</f>
        <v>1634.73</v>
      </c>
      <c r="O10" s="14" t="s">
        <v>86</v>
      </c>
    </row>
    <row r="11" spans="1:17" ht="21.75" thickBot="1">
      <c r="A11" s="60"/>
      <c r="B11" s="56" t="s">
        <v>83</v>
      </c>
      <c r="C11" s="14"/>
      <c r="D11" s="14"/>
      <c r="E11" s="14"/>
      <c r="F11" s="263">
        <f>N10</f>
        <v>1634.73</v>
      </c>
      <c r="G11" s="263"/>
      <c r="H11" s="14" t="s">
        <v>211</v>
      </c>
      <c r="I11" s="221">
        <v>10</v>
      </c>
      <c r="J11" s="221"/>
      <c r="K11" s="62"/>
      <c r="M11" s="53" t="s">
        <v>80</v>
      </c>
      <c r="N11" s="57">
        <f>ROUNDDOWN(N10/10,0)</f>
        <v>163</v>
      </c>
      <c r="O11" s="14" t="s">
        <v>86</v>
      </c>
    </row>
    <row r="12" spans="1:17" ht="21.75" thickTop="1">
      <c r="A12" s="60" t="s">
        <v>98</v>
      </c>
      <c r="B12" s="14"/>
      <c r="C12" s="14"/>
      <c r="D12" s="14"/>
      <c r="E12" s="14"/>
      <c r="F12" s="64"/>
      <c r="G12" s="64"/>
      <c r="H12" s="14"/>
      <c r="I12" s="14"/>
      <c r="J12" s="62"/>
      <c r="K12" s="62"/>
      <c r="L12" s="14"/>
      <c r="M12" s="14"/>
      <c r="N12" s="58"/>
      <c r="O12" s="14"/>
    </row>
    <row r="13" spans="1:17">
      <c r="A13" s="59">
        <v>2</v>
      </c>
      <c r="B13" s="55" t="s">
        <v>99</v>
      </c>
      <c r="C13" s="14"/>
      <c r="D13" s="14"/>
      <c r="E13" s="14"/>
      <c r="F13" s="64"/>
      <c r="G13" s="64"/>
      <c r="H13" s="14"/>
      <c r="I13" s="14"/>
      <c r="J13" s="62"/>
      <c r="K13" s="62"/>
      <c r="L13" s="14"/>
      <c r="M13" s="14"/>
      <c r="N13" s="58"/>
      <c r="O13" s="14"/>
    </row>
    <row r="14" spans="1:17">
      <c r="A14" s="60"/>
      <c r="B14" s="14" t="s">
        <v>209</v>
      </c>
      <c r="C14" s="14"/>
      <c r="D14" s="14"/>
      <c r="E14" s="14"/>
      <c r="F14" s="64"/>
      <c r="G14" s="64"/>
      <c r="H14" s="14"/>
      <c r="I14" s="14"/>
      <c r="J14" s="62"/>
      <c r="K14" s="62"/>
      <c r="L14" s="14"/>
      <c r="M14" s="14"/>
      <c r="N14" s="58"/>
      <c r="O14" s="14"/>
    </row>
    <row r="15" spans="1:17">
      <c r="A15" s="60"/>
      <c r="B15" s="14" t="s">
        <v>212</v>
      </c>
      <c r="C15" s="14"/>
      <c r="D15" s="14"/>
      <c r="E15" s="14"/>
      <c r="F15" s="261">
        <v>13.9</v>
      </c>
      <c r="G15" s="261"/>
      <c r="H15" s="53" t="s">
        <v>88</v>
      </c>
      <c r="I15" s="53" t="s">
        <v>89</v>
      </c>
      <c r="J15" s="261">
        <f>ROUND(ค่าวัสดุและดำเนินการ!K13/1000,2)</f>
        <v>24.1</v>
      </c>
      <c r="K15" s="261"/>
      <c r="L15" s="14"/>
      <c r="M15" s="53" t="s">
        <v>80</v>
      </c>
      <c r="N15" s="54">
        <f>ROUND(J15*F15,2)</f>
        <v>334.99</v>
      </c>
      <c r="O15" s="14" t="s">
        <v>86</v>
      </c>
    </row>
    <row r="16" spans="1:17">
      <c r="A16" s="60"/>
      <c r="B16" s="14" t="s">
        <v>100</v>
      </c>
      <c r="C16" s="14"/>
      <c r="D16" s="14"/>
      <c r="E16" s="14"/>
      <c r="F16" s="261">
        <v>10</v>
      </c>
      <c r="G16" s="261"/>
      <c r="H16" s="53" t="s">
        <v>95</v>
      </c>
      <c r="I16" s="53" t="s">
        <v>89</v>
      </c>
      <c r="J16" s="262">
        <v>14.55</v>
      </c>
      <c r="K16" s="262"/>
      <c r="L16" s="14"/>
      <c r="M16" s="53" t="s">
        <v>80</v>
      </c>
      <c r="N16" s="54">
        <f>ROUND(J16*F16,2)</f>
        <v>145.5</v>
      </c>
      <c r="O16" s="14" t="s">
        <v>86</v>
      </c>
    </row>
    <row r="17" spans="1:15">
      <c r="A17" s="60"/>
      <c r="B17" s="14" t="s">
        <v>101</v>
      </c>
      <c r="C17" s="14"/>
      <c r="D17" s="14"/>
      <c r="E17" s="14"/>
      <c r="F17" s="261">
        <v>20</v>
      </c>
      <c r="G17" s="261"/>
      <c r="H17" s="53" t="s">
        <v>91</v>
      </c>
      <c r="I17" s="53" t="s">
        <v>89</v>
      </c>
      <c r="J17" s="262">
        <v>0</v>
      </c>
      <c r="K17" s="262"/>
      <c r="L17" s="14"/>
      <c r="M17" s="53" t="s">
        <v>80</v>
      </c>
      <c r="N17" s="54">
        <f>ROUND(J17*F17,2)</f>
        <v>0</v>
      </c>
      <c r="O17" s="14" t="s">
        <v>86</v>
      </c>
    </row>
    <row r="18" spans="1:15">
      <c r="A18" s="60"/>
      <c r="B18" s="14" t="s">
        <v>102</v>
      </c>
      <c r="C18" s="14"/>
      <c r="D18" s="14"/>
      <c r="E18" s="14"/>
      <c r="F18" s="261">
        <v>4</v>
      </c>
      <c r="G18" s="261"/>
      <c r="H18" s="53" t="s">
        <v>93</v>
      </c>
      <c r="I18" s="53" t="s">
        <v>89</v>
      </c>
      <c r="J18" s="261">
        <f>ค่าวัสดุและดำเนินการ!K31</f>
        <v>30</v>
      </c>
      <c r="K18" s="261"/>
      <c r="L18" s="14"/>
      <c r="M18" s="53" t="s">
        <v>80</v>
      </c>
      <c r="N18" s="54">
        <f>ROUND(J18*F18,2)</f>
        <v>120</v>
      </c>
      <c r="O18" s="14" t="s">
        <v>86</v>
      </c>
    </row>
    <row r="19" spans="1:15">
      <c r="A19" s="60"/>
      <c r="B19" s="14" t="s">
        <v>96</v>
      </c>
      <c r="C19" s="14"/>
      <c r="D19" s="14"/>
      <c r="E19" s="14"/>
      <c r="F19" s="261">
        <v>10</v>
      </c>
      <c r="G19" s="261"/>
      <c r="H19" s="53" t="s">
        <v>95</v>
      </c>
      <c r="I19" s="53" t="s">
        <v>89</v>
      </c>
      <c r="J19" s="261">
        <f>ค่าวัสดุและดำเนินการ!K32</f>
        <v>0</v>
      </c>
      <c r="K19" s="261"/>
      <c r="L19" s="14"/>
      <c r="M19" s="53" t="s">
        <v>80</v>
      </c>
      <c r="N19" s="54">
        <f>ROUND(J19*F19,2)</f>
        <v>0</v>
      </c>
      <c r="O19" s="14" t="s">
        <v>86</v>
      </c>
    </row>
    <row r="20" spans="1:15">
      <c r="A20" s="60"/>
      <c r="B20" s="14" t="s">
        <v>82</v>
      </c>
      <c r="C20" s="14"/>
      <c r="D20" s="14"/>
      <c r="E20" s="14"/>
      <c r="F20" s="61"/>
      <c r="G20" s="61"/>
      <c r="H20" s="14"/>
      <c r="I20" s="14"/>
      <c r="J20" s="62"/>
      <c r="K20" s="62"/>
      <c r="L20" s="14"/>
      <c r="M20" s="53" t="s">
        <v>80</v>
      </c>
      <c r="N20" s="63">
        <f>ROUND(SUM(N15:N19),2)</f>
        <v>600.49</v>
      </c>
      <c r="O20" s="14" t="s">
        <v>86</v>
      </c>
    </row>
    <row r="21" spans="1:15" ht="21.75" thickBot="1">
      <c r="A21" s="60"/>
      <c r="B21" s="18" t="s">
        <v>83</v>
      </c>
      <c r="C21" s="14"/>
      <c r="D21" s="14"/>
      <c r="E21" s="14"/>
      <c r="F21" s="263">
        <f>N20</f>
        <v>600.49</v>
      </c>
      <c r="G21" s="263"/>
      <c r="H21" s="14" t="s">
        <v>211</v>
      </c>
      <c r="I21" s="221">
        <v>10</v>
      </c>
      <c r="J21" s="221"/>
      <c r="K21" s="62"/>
      <c r="M21" s="201" t="s">
        <v>80</v>
      </c>
      <c r="N21" s="57">
        <f>ROUNDDOWN(N20/10,0)</f>
        <v>60</v>
      </c>
      <c r="O21" s="14" t="s">
        <v>86</v>
      </c>
    </row>
    <row r="22" spans="1:15" ht="21.75" thickTop="1">
      <c r="A22" s="60" t="s">
        <v>98</v>
      </c>
      <c r="B22" s="14"/>
      <c r="C22" s="14"/>
      <c r="D22" s="14"/>
      <c r="E22" s="14"/>
      <c r="F22" s="64"/>
      <c r="G22" s="64"/>
      <c r="H22" s="14"/>
      <c r="I22" s="14"/>
      <c r="J22" s="62"/>
      <c r="K22" s="62"/>
      <c r="L22" s="14"/>
      <c r="M22" s="14"/>
      <c r="N22" s="58"/>
      <c r="O22" s="14"/>
    </row>
    <row r="23" spans="1:15">
      <c r="A23" s="59">
        <v>3</v>
      </c>
      <c r="B23" s="55" t="s">
        <v>103</v>
      </c>
      <c r="C23" s="14"/>
      <c r="D23" s="14"/>
      <c r="E23" s="14"/>
      <c r="F23" s="64"/>
      <c r="G23" s="64"/>
      <c r="H23" s="14"/>
      <c r="I23" s="14"/>
      <c r="J23" s="62"/>
      <c r="K23" s="62"/>
      <c r="L23" s="14"/>
      <c r="M23" s="14"/>
      <c r="N23" s="58"/>
      <c r="O23" s="14"/>
    </row>
    <row r="24" spans="1:15">
      <c r="A24" s="59"/>
      <c r="B24" s="14" t="s">
        <v>209</v>
      </c>
      <c r="C24" s="14"/>
      <c r="D24" s="14"/>
      <c r="E24" s="14"/>
      <c r="F24" s="64"/>
      <c r="G24" s="64"/>
      <c r="H24" s="14"/>
      <c r="I24" s="14"/>
      <c r="J24" s="62"/>
      <c r="K24" s="62"/>
      <c r="L24" s="14"/>
      <c r="M24" s="14"/>
      <c r="N24" s="58"/>
      <c r="O24" s="14"/>
    </row>
    <row r="25" spans="1:15">
      <c r="A25" s="59"/>
      <c r="B25" s="14" t="s">
        <v>208</v>
      </c>
      <c r="C25" s="14"/>
      <c r="D25" s="14"/>
      <c r="E25" s="14"/>
      <c r="F25" s="261">
        <v>15.8</v>
      </c>
      <c r="G25" s="261"/>
      <c r="H25" s="53" t="s">
        <v>88</v>
      </c>
      <c r="I25" s="53" t="s">
        <v>89</v>
      </c>
      <c r="J25" s="261">
        <f>ROUND(ค่าวัสดุและดำเนินการ!K15/1000,2)</f>
        <v>23.45</v>
      </c>
      <c r="K25" s="261"/>
      <c r="L25" s="14"/>
      <c r="M25" s="53" t="s">
        <v>80</v>
      </c>
      <c r="N25" s="54">
        <f>ROUND(J25*F25,2)</f>
        <v>370.51</v>
      </c>
      <c r="O25" s="14" t="s">
        <v>86</v>
      </c>
    </row>
    <row r="26" spans="1:15">
      <c r="A26" s="59"/>
      <c r="B26" s="14" t="s">
        <v>100</v>
      </c>
      <c r="C26" s="14"/>
      <c r="D26" s="14"/>
      <c r="E26" s="14"/>
      <c r="F26" s="261">
        <v>10</v>
      </c>
      <c r="G26" s="261"/>
      <c r="H26" s="53" t="s">
        <v>95</v>
      </c>
      <c r="I26" s="53" t="s">
        <v>89</v>
      </c>
      <c r="J26" s="262">
        <v>14.55</v>
      </c>
      <c r="K26" s="262"/>
      <c r="L26" s="14"/>
      <c r="M26" s="53" t="s">
        <v>80</v>
      </c>
      <c r="N26" s="54">
        <f>ROUND(J26*F26,2)</f>
        <v>145.5</v>
      </c>
      <c r="O26" s="14" t="s">
        <v>86</v>
      </c>
    </row>
    <row r="27" spans="1:15">
      <c r="A27" s="59"/>
      <c r="B27" s="14" t="s">
        <v>102</v>
      </c>
      <c r="C27" s="14"/>
      <c r="D27" s="14"/>
      <c r="E27" s="14"/>
      <c r="F27" s="261">
        <v>5</v>
      </c>
      <c r="G27" s="261"/>
      <c r="H27" s="53" t="s">
        <v>93</v>
      </c>
      <c r="I27" s="53" t="s">
        <v>89</v>
      </c>
      <c r="J27" s="261">
        <f>ค่าวัสดุและดำเนินการ!K31</f>
        <v>30</v>
      </c>
      <c r="K27" s="261"/>
      <c r="L27" s="14"/>
      <c r="M27" s="53" t="s">
        <v>80</v>
      </c>
      <c r="N27" s="54">
        <f>ROUND(J27*F27,2)</f>
        <v>150</v>
      </c>
      <c r="O27" s="14" t="s">
        <v>86</v>
      </c>
    </row>
    <row r="28" spans="1:15">
      <c r="A28" s="59"/>
      <c r="B28" s="14" t="s">
        <v>96</v>
      </c>
      <c r="C28" s="14"/>
      <c r="D28" s="14"/>
      <c r="E28" s="14"/>
      <c r="F28" s="261">
        <v>10</v>
      </c>
      <c r="G28" s="261"/>
      <c r="H28" s="53" t="s">
        <v>95</v>
      </c>
      <c r="I28" s="53" t="s">
        <v>89</v>
      </c>
      <c r="J28" s="261">
        <f>ค่าวัสดุและดำเนินการ!K32</f>
        <v>0</v>
      </c>
      <c r="K28" s="261"/>
      <c r="L28" s="14"/>
      <c r="M28" s="53" t="s">
        <v>80</v>
      </c>
      <c r="N28" s="54">
        <f>ROUND(J28*F28,2)</f>
        <v>0</v>
      </c>
      <c r="O28" s="14" t="s">
        <v>86</v>
      </c>
    </row>
    <row r="29" spans="1:15">
      <c r="A29" s="59"/>
      <c r="B29" s="14" t="s">
        <v>82</v>
      </c>
      <c r="C29" s="14"/>
      <c r="D29" s="14"/>
      <c r="E29" s="14"/>
      <c r="F29" s="14"/>
      <c r="G29" s="14"/>
      <c r="H29" s="14"/>
      <c r="I29" s="14"/>
      <c r="J29" s="65"/>
      <c r="K29" s="65"/>
      <c r="L29" s="14"/>
      <c r="M29" s="53" t="s">
        <v>80</v>
      </c>
      <c r="N29" s="63">
        <f>ROUND(SUM(N25:N28),2)</f>
        <v>666.01</v>
      </c>
      <c r="O29" s="14" t="s">
        <v>86</v>
      </c>
    </row>
    <row r="30" spans="1:15" ht="21.75" thickBot="1">
      <c r="A30" s="59"/>
      <c r="B30" s="18" t="s">
        <v>83</v>
      </c>
      <c r="C30" s="14"/>
      <c r="D30" s="14"/>
      <c r="E30" s="14"/>
      <c r="F30" s="263">
        <f>N29</f>
        <v>666.01</v>
      </c>
      <c r="G30" s="263"/>
      <c r="H30" s="14" t="s">
        <v>211</v>
      </c>
      <c r="I30" s="221">
        <v>10</v>
      </c>
      <c r="J30" s="221"/>
      <c r="K30" s="62"/>
      <c r="M30" s="201" t="s">
        <v>80</v>
      </c>
      <c r="N30" s="57">
        <f>ROUNDDOWN(N29/10,0)</f>
        <v>66</v>
      </c>
      <c r="O30" s="14" t="s">
        <v>86</v>
      </c>
    </row>
    <row r="31" spans="1:15" ht="21.75" thickTop="1">
      <c r="A31" s="60"/>
      <c r="B31" s="55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58"/>
      <c r="O31" s="14"/>
    </row>
  </sheetData>
  <mergeCells count="38">
    <mergeCell ref="F21:G21"/>
    <mergeCell ref="I21:J21"/>
    <mergeCell ref="F30:G30"/>
    <mergeCell ref="I30:J30"/>
    <mergeCell ref="F3:G3"/>
    <mergeCell ref="J3:K3"/>
    <mergeCell ref="F4:G4"/>
    <mergeCell ref="J4:K4"/>
    <mergeCell ref="F5:G5"/>
    <mergeCell ref="J5:K5"/>
    <mergeCell ref="F6:G6"/>
    <mergeCell ref="J6:K6"/>
    <mergeCell ref="F7:G7"/>
    <mergeCell ref="J7:K7"/>
    <mergeCell ref="F8:G8"/>
    <mergeCell ref="J8:K8"/>
    <mergeCell ref="F9:G9"/>
    <mergeCell ref="J9:K9"/>
    <mergeCell ref="F15:G15"/>
    <mergeCell ref="J15:K15"/>
    <mergeCell ref="F16:G16"/>
    <mergeCell ref="J16:K16"/>
    <mergeCell ref="F11:G11"/>
    <mergeCell ref="I11:J11"/>
    <mergeCell ref="F17:G17"/>
    <mergeCell ref="J17:K17"/>
    <mergeCell ref="F18:G18"/>
    <mergeCell ref="J18:K18"/>
    <mergeCell ref="F19:G19"/>
    <mergeCell ref="J19:K19"/>
    <mergeCell ref="F28:G28"/>
    <mergeCell ref="J28:K28"/>
    <mergeCell ref="F25:G25"/>
    <mergeCell ref="J25:K25"/>
    <mergeCell ref="F26:G26"/>
    <mergeCell ref="J26:K26"/>
    <mergeCell ref="F27:G27"/>
    <mergeCell ref="J27:K27"/>
  </mergeCells>
  <printOptions horizontalCentered="1"/>
  <pageMargins left="0.39370078740157483" right="0" top="0.59055118110236227" bottom="0" header="0.31496062992125984" footer="0.31496062992125984"/>
  <pageSetup paperSize="9" scale="90" orientation="portrait" horizontalDpi="300" verticalDpi="300" r:id="rId1"/>
  <rowBreaks count="1" manualBreakCount="1">
    <brk id="31" max="16383" man="1"/>
  </rowBreaks>
  <colBreaks count="1" manualBreakCount="1">
    <brk id="15" max="30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view="pageBreakPreview" zoomScaleNormal="110" zoomScaleSheetLayoutView="100" workbookViewId="0">
      <selection activeCell="M2" sqref="M2"/>
    </sheetView>
  </sheetViews>
  <sheetFormatPr defaultRowHeight="14.25"/>
  <cols>
    <col min="2" max="2" width="9.875" customWidth="1"/>
    <col min="3" max="3" width="7.25" customWidth="1"/>
    <col min="5" max="5" width="13.25" customWidth="1"/>
    <col min="6" max="6" width="8.25" customWidth="1"/>
    <col min="7" max="7" width="7" customWidth="1"/>
    <col min="8" max="8" width="3" customWidth="1"/>
    <col min="9" max="9" width="10.125" customWidth="1"/>
    <col min="10" max="10" width="12" customWidth="1"/>
  </cols>
  <sheetData>
    <row r="1" spans="1:10" ht="21">
      <c r="A1" s="86">
        <v>1</v>
      </c>
      <c r="B1" s="45" t="s">
        <v>159</v>
      </c>
      <c r="C1" s="92"/>
      <c r="D1" s="93"/>
      <c r="E1" s="47"/>
      <c r="F1" s="92"/>
      <c r="G1" s="47"/>
      <c r="H1" s="47"/>
      <c r="I1" s="94"/>
      <c r="J1" s="95"/>
    </row>
    <row r="2" spans="1:10" ht="21">
      <c r="A2" s="86"/>
      <c r="B2" s="14" t="s">
        <v>160</v>
      </c>
      <c r="C2" s="14"/>
      <c r="D2" s="14"/>
      <c r="E2" s="56"/>
      <c r="F2" s="18"/>
      <c r="G2" s="47"/>
      <c r="H2" s="47" t="s">
        <v>21</v>
      </c>
      <c r="I2" s="130">
        <f>ค่าวัสดุและดำเนินการ!K18</f>
        <v>516.21</v>
      </c>
      <c r="J2" s="95" t="s">
        <v>177</v>
      </c>
    </row>
    <row r="3" spans="1:10" ht="21">
      <c r="A3" s="86"/>
      <c r="B3" s="125" t="s">
        <v>161</v>
      </c>
      <c r="C3" s="46"/>
      <c r="D3" s="96">
        <v>0</v>
      </c>
      <c r="E3" s="48" t="s">
        <v>138</v>
      </c>
      <c r="G3" s="47"/>
      <c r="H3" s="47" t="s">
        <v>21</v>
      </c>
      <c r="I3" s="97">
        <v>0</v>
      </c>
      <c r="J3" s="95" t="s">
        <v>177</v>
      </c>
    </row>
    <row r="4" spans="1:10" ht="21">
      <c r="A4" s="86"/>
      <c r="B4" s="46" t="s">
        <v>75</v>
      </c>
      <c r="C4" s="46"/>
      <c r="D4" s="46"/>
      <c r="E4" s="47"/>
      <c r="F4" s="48"/>
      <c r="G4" s="47"/>
      <c r="H4" s="47"/>
      <c r="I4" s="128">
        <f>ROUND(SUM(I1:I3),2)</f>
        <v>516.21</v>
      </c>
      <c r="J4" s="95" t="s">
        <v>177</v>
      </c>
    </row>
    <row r="5" spans="1:10" ht="21">
      <c r="A5" s="86"/>
      <c r="B5" s="46" t="s">
        <v>178</v>
      </c>
      <c r="C5" s="46"/>
      <c r="D5" s="126">
        <f>I4</f>
        <v>516.21</v>
      </c>
      <c r="E5" s="47"/>
      <c r="F5" s="48"/>
      <c r="G5" s="47"/>
      <c r="H5" s="47" t="s">
        <v>21</v>
      </c>
      <c r="I5" s="127">
        <f>ROUND(D5*1.25,2)</f>
        <v>645.26</v>
      </c>
      <c r="J5" s="95" t="s">
        <v>109</v>
      </c>
    </row>
    <row r="6" spans="1:10" ht="21">
      <c r="A6" s="86"/>
      <c r="B6" s="14" t="s">
        <v>185</v>
      </c>
      <c r="C6" s="14"/>
      <c r="D6" s="14"/>
      <c r="E6" s="56"/>
      <c r="F6" s="18"/>
      <c r="G6" s="47"/>
      <c r="H6" s="47" t="s">
        <v>21</v>
      </c>
      <c r="I6" s="100">
        <v>0</v>
      </c>
      <c r="J6" s="95" t="s">
        <v>109</v>
      </c>
    </row>
    <row r="7" spans="1:10" ht="21">
      <c r="A7" s="86"/>
      <c r="B7" s="50" t="s">
        <v>141</v>
      </c>
      <c r="C7" s="46"/>
      <c r="D7" s="46"/>
      <c r="E7" s="47"/>
      <c r="F7" s="48"/>
      <c r="G7" s="47"/>
      <c r="H7" s="47"/>
      <c r="I7" s="51">
        <f>ROUND(SUM(I5:I6),2)</f>
        <v>645.26</v>
      </c>
      <c r="J7" s="95" t="s">
        <v>177</v>
      </c>
    </row>
    <row r="8" spans="1:10" ht="21.75" thickBot="1">
      <c r="A8" s="86"/>
      <c r="B8" s="1"/>
      <c r="C8" s="1"/>
      <c r="D8" s="1"/>
      <c r="E8" s="1"/>
      <c r="F8" s="46" t="s">
        <v>135</v>
      </c>
      <c r="G8" s="1"/>
      <c r="H8" s="1"/>
      <c r="I8" s="129">
        <f>ROUNDDOWN(I7,0)</f>
        <v>645</v>
      </c>
      <c r="J8" s="95" t="s">
        <v>177</v>
      </c>
    </row>
    <row r="9" spans="1:10" ht="15" thickTop="1"/>
    <row r="16" spans="1:10">
      <c r="J16" s="131"/>
    </row>
  </sheetData>
  <printOptions horizontalCentered="1"/>
  <pageMargins left="0.59055118110236227" right="0.19685039370078741" top="0.39370078740157483" bottom="0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view="pageBreakPreview" topLeftCell="A4" zoomScaleSheetLayoutView="100" workbookViewId="0">
      <selection activeCell="K15" sqref="K15"/>
    </sheetView>
  </sheetViews>
  <sheetFormatPr defaultRowHeight="14.25"/>
  <cols>
    <col min="1" max="1" width="4.875" customWidth="1"/>
    <col min="2" max="2" width="17.25" customWidth="1"/>
    <col min="3" max="3" width="22.5" customWidth="1"/>
    <col min="4" max="4" width="5.625" customWidth="1"/>
    <col min="5" max="5" width="6.375" customWidth="1"/>
    <col min="6" max="6" width="7.25" customWidth="1"/>
  </cols>
  <sheetData>
    <row r="1" spans="1:8" ht="21">
      <c r="A1" s="7" t="s">
        <v>23</v>
      </c>
      <c r="B1" s="7"/>
      <c r="C1" s="7" t="s">
        <v>0</v>
      </c>
      <c r="D1" s="7" t="s">
        <v>24</v>
      </c>
      <c r="E1" s="7" t="s">
        <v>1</v>
      </c>
      <c r="F1" s="132" t="s">
        <v>68</v>
      </c>
      <c r="G1" s="7" t="s">
        <v>164</v>
      </c>
      <c r="H1" s="7" t="s">
        <v>13</v>
      </c>
    </row>
    <row r="2" spans="1:8" ht="21">
      <c r="A2" s="133">
        <v>1</v>
      </c>
      <c r="B2" s="37" t="s">
        <v>180</v>
      </c>
      <c r="C2" s="15"/>
      <c r="D2" s="134"/>
      <c r="E2" s="155"/>
      <c r="F2" s="135"/>
      <c r="G2" s="136"/>
      <c r="H2" s="155" t="s">
        <v>165</v>
      </c>
    </row>
    <row r="3" spans="1:8" ht="21">
      <c r="A3" s="136"/>
      <c r="B3" s="15" t="s">
        <v>167</v>
      </c>
      <c r="C3" s="15"/>
      <c r="D3" s="138">
        <v>1</v>
      </c>
      <c r="E3" s="155" t="s">
        <v>130</v>
      </c>
      <c r="F3" s="139">
        <f>ค่าวัสดุและดำเนินการ!K23</f>
        <v>696.26</v>
      </c>
      <c r="G3" s="140">
        <f>D3*F3</f>
        <v>696.26</v>
      </c>
      <c r="H3" s="155"/>
    </row>
    <row r="4" spans="1:8" ht="21">
      <c r="A4" s="136"/>
      <c r="B4" s="15" t="s">
        <v>168</v>
      </c>
      <c r="C4" s="15"/>
      <c r="D4" s="138">
        <v>0.3</v>
      </c>
      <c r="E4" s="155" t="s">
        <v>130</v>
      </c>
      <c r="F4" s="139">
        <f>ค่าวัสดุและดำเนินการ!K24</f>
        <v>582.24</v>
      </c>
      <c r="G4" s="140">
        <f>D4*F4</f>
        <v>174.672</v>
      </c>
      <c r="H4" s="137"/>
    </row>
    <row r="5" spans="1:8" ht="21">
      <c r="A5" s="136"/>
      <c r="B5" s="15" t="s">
        <v>172</v>
      </c>
      <c r="C5" s="15"/>
      <c r="D5" s="138">
        <v>0.3</v>
      </c>
      <c r="E5" s="155" t="s">
        <v>173</v>
      </c>
      <c r="F5" s="139">
        <f>ค่าวัสดุและดำเนินการ!K25</f>
        <v>0</v>
      </c>
      <c r="G5" s="140">
        <f>D5*F5</f>
        <v>0</v>
      </c>
      <c r="H5" s="137"/>
    </row>
    <row r="6" spans="1:8" ht="21">
      <c r="A6" s="136"/>
      <c r="B6" s="15" t="s">
        <v>169</v>
      </c>
      <c r="C6" s="15"/>
      <c r="D6" s="138">
        <f>D3*25%</f>
        <v>0.25</v>
      </c>
      <c r="E6" s="155" t="s">
        <v>88</v>
      </c>
      <c r="F6" s="139">
        <f>ค่าวัสดุและดำเนินการ!K26</f>
        <v>37.380000000000003</v>
      </c>
      <c r="G6" s="140">
        <f>D6*F6</f>
        <v>9.3450000000000006</v>
      </c>
      <c r="H6" s="137"/>
    </row>
    <row r="7" spans="1:8" ht="21">
      <c r="A7" s="136"/>
      <c r="B7" s="15" t="s">
        <v>174</v>
      </c>
      <c r="C7" s="15"/>
      <c r="D7" s="138">
        <v>1</v>
      </c>
      <c r="E7" s="155" t="s">
        <v>22</v>
      </c>
      <c r="F7" s="139">
        <v>0</v>
      </c>
      <c r="G7" s="140">
        <f>D7*F7</f>
        <v>0</v>
      </c>
      <c r="H7" s="137"/>
    </row>
    <row r="8" spans="1:8" ht="21">
      <c r="A8" s="136"/>
      <c r="B8" s="15"/>
      <c r="C8" s="141" t="s">
        <v>12</v>
      </c>
      <c r="D8" s="138"/>
      <c r="E8" s="155"/>
      <c r="F8" s="142" t="s">
        <v>114</v>
      </c>
      <c r="G8" s="49">
        <f>ROUND(SUM(G3:G7),2)</f>
        <v>880.28</v>
      </c>
      <c r="H8" s="137"/>
    </row>
    <row r="9" spans="1:8" ht="21">
      <c r="A9" s="136"/>
      <c r="B9" s="15"/>
      <c r="C9" s="141" t="s">
        <v>181</v>
      </c>
      <c r="D9" s="145">
        <v>1</v>
      </c>
      <c r="E9" s="155" t="s">
        <v>22</v>
      </c>
      <c r="F9" s="154" t="s">
        <v>114</v>
      </c>
      <c r="G9" s="153">
        <f>ROUND(G8/4,2)</f>
        <v>220.07</v>
      </c>
      <c r="H9" s="151"/>
    </row>
    <row r="10" spans="1:8" ht="21">
      <c r="A10" s="136"/>
      <c r="B10" s="15" t="s">
        <v>166</v>
      </c>
      <c r="C10" s="15"/>
      <c r="D10" s="138">
        <v>1</v>
      </c>
      <c r="E10" s="155" t="s">
        <v>22</v>
      </c>
      <c r="F10" s="142" t="s">
        <v>114</v>
      </c>
      <c r="G10" s="146">
        <v>133</v>
      </c>
      <c r="H10" s="137"/>
    </row>
    <row r="11" spans="1:8" ht="21.75" thickBot="1">
      <c r="A11" s="7"/>
      <c r="B11" s="7"/>
      <c r="C11" s="143" t="s">
        <v>176</v>
      </c>
      <c r="D11" s="134">
        <v>1</v>
      </c>
      <c r="E11" s="155" t="s">
        <v>22</v>
      </c>
      <c r="F11" s="142" t="s">
        <v>114</v>
      </c>
      <c r="G11" s="144">
        <f>ROUNDDOWN(G9+G10,0)</f>
        <v>353</v>
      </c>
      <c r="H11" s="137" t="s">
        <v>170</v>
      </c>
    </row>
    <row r="12" spans="1:8" ht="15" thickTop="1"/>
    <row r="14" spans="1:8" ht="21">
      <c r="A14" s="7" t="s">
        <v>23</v>
      </c>
      <c r="B14" s="7"/>
      <c r="C14" s="7" t="s">
        <v>0</v>
      </c>
      <c r="D14" s="7" t="s">
        <v>24</v>
      </c>
      <c r="E14" s="7" t="s">
        <v>1</v>
      </c>
      <c r="F14" s="132" t="s">
        <v>68</v>
      </c>
      <c r="G14" s="7" t="s">
        <v>164</v>
      </c>
      <c r="H14" s="7" t="s">
        <v>13</v>
      </c>
    </row>
    <row r="15" spans="1:8" ht="21">
      <c r="A15" s="133">
        <v>2</v>
      </c>
      <c r="B15" s="37" t="s">
        <v>171</v>
      </c>
      <c r="C15" s="15"/>
      <c r="D15" s="134"/>
      <c r="E15" s="91"/>
      <c r="F15" s="135"/>
      <c r="G15" s="136"/>
      <c r="H15" s="91" t="s">
        <v>165</v>
      </c>
    </row>
    <row r="16" spans="1:8" ht="21">
      <c r="A16" s="136"/>
      <c r="B16" s="15" t="s">
        <v>167</v>
      </c>
      <c r="C16" s="15"/>
      <c r="D16" s="138">
        <v>1</v>
      </c>
      <c r="E16" s="91" t="s">
        <v>130</v>
      </c>
      <c r="F16" s="139">
        <f>ค่าวัสดุและดำเนินการ!K23</f>
        <v>696.26</v>
      </c>
      <c r="G16" s="140">
        <f>D16*F16</f>
        <v>696.26</v>
      </c>
      <c r="H16" s="91"/>
    </row>
    <row r="17" spans="1:8" ht="21">
      <c r="A17" s="136"/>
      <c r="B17" s="15" t="s">
        <v>168</v>
      </c>
      <c r="C17" s="15"/>
      <c r="D17" s="138">
        <v>0.3</v>
      </c>
      <c r="E17" s="91" t="s">
        <v>130</v>
      </c>
      <c r="F17" s="139">
        <f>ค่าวัสดุและดำเนินการ!K24</f>
        <v>582.24</v>
      </c>
      <c r="G17" s="140">
        <f>D17*F17</f>
        <v>174.672</v>
      </c>
      <c r="H17" s="137"/>
    </row>
    <row r="18" spans="1:8" ht="21">
      <c r="A18" s="136"/>
      <c r="B18" s="15" t="s">
        <v>172</v>
      </c>
      <c r="C18" s="15"/>
      <c r="D18" s="138">
        <v>0.3</v>
      </c>
      <c r="E18" s="91" t="s">
        <v>173</v>
      </c>
      <c r="F18" s="139">
        <f>ค่าวัสดุและดำเนินการ!K25</f>
        <v>0</v>
      </c>
      <c r="G18" s="140">
        <f>D18*F18</f>
        <v>0</v>
      </c>
      <c r="H18" s="137"/>
    </row>
    <row r="19" spans="1:8" ht="21">
      <c r="A19" s="136"/>
      <c r="B19" s="15" t="s">
        <v>169</v>
      </c>
      <c r="C19" s="15"/>
      <c r="D19" s="138">
        <f>D16*25%</f>
        <v>0.25</v>
      </c>
      <c r="E19" s="91" t="s">
        <v>88</v>
      </c>
      <c r="F19" s="139">
        <f>ค่าวัสดุและดำเนินการ!K26</f>
        <v>37.380000000000003</v>
      </c>
      <c r="G19" s="140">
        <f>D19*F19</f>
        <v>9.3450000000000006</v>
      </c>
      <c r="H19" s="137"/>
    </row>
    <row r="20" spans="1:8" ht="21">
      <c r="A20" s="136"/>
      <c r="B20" s="15" t="s">
        <v>174</v>
      </c>
      <c r="C20" s="15"/>
      <c r="D20" s="138">
        <v>1</v>
      </c>
      <c r="E20" s="91" t="s">
        <v>22</v>
      </c>
      <c r="F20" s="139">
        <v>0</v>
      </c>
      <c r="G20" s="140">
        <f>D20*F20</f>
        <v>0</v>
      </c>
      <c r="H20" s="137"/>
    </row>
    <row r="21" spans="1:8" ht="21">
      <c r="A21" s="136"/>
      <c r="B21" s="15"/>
      <c r="C21" s="141" t="s">
        <v>12</v>
      </c>
      <c r="D21" s="138"/>
      <c r="E21" s="91"/>
      <c r="F21" s="142" t="s">
        <v>114</v>
      </c>
      <c r="G21" s="49">
        <f>ROUND(SUM(G16:G20),2)</f>
        <v>880.28</v>
      </c>
      <c r="H21" s="137"/>
    </row>
    <row r="22" spans="1:8" ht="21">
      <c r="A22" s="136"/>
      <c r="B22" s="15"/>
      <c r="C22" s="141" t="s">
        <v>175</v>
      </c>
      <c r="D22" s="145">
        <v>1</v>
      </c>
      <c r="E22" s="149" t="s">
        <v>22</v>
      </c>
      <c r="F22" s="150" t="s">
        <v>114</v>
      </c>
      <c r="G22" s="153">
        <f>ROUND(G21/5,2)</f>
        <v>176.06</v>
      </c>
      <c r="H22" s="151"/>
    </row>
    <row r="23" spans="1:8" ht="21">
      <c r="A23" s="136"/>
      <c r="B23" s="15" t="s">
        <v>166</v>
      </c>
      <c r="C23" s="15"/>
      <c r="D23" s="138">
        <v>1</v>
      </c>
      <c r="E23" s="91" t="s">
        <v>22</v>
      </c>
      <c r="F23" s="142" t="s">
        <v>114</v>
      </c>
      <c r="G23" s="146">
        <v>133</v>
      </c>
      <c r="H23" s="137"/>
    </row>
    <row r="24" spans="1:8" ht="21.75" thickBot="1">
      <c r="A24" s="7"/>
      <c r="B24" s="7"/>
      <c r="C24" s="143" t="s">
        <v>176</v>
      </c>
      <c r="D24" s="134">
        <v>1</v>
      </c>
      <c r="E24" s="91" t="s">
        <v>22</v>
      </c>
      <c r="F24" s="142" t="s">
        <v>114</v>
      </c>
      <c r="G24" s="144">
        <f>ROUNDDOWN(G22+G23,0)</f>
        <v>309</v>
      </c>
      <c r="H24" s="137" t="s">
        <v>170</v>
      </c>
    </row>
    <row r="25" spans="1:8" ht="15" thickTop="1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view="pageBreakPreview" zoomScaleNormal="120" zoomScaleSheetLayoutView="100" workbookViewId="0">
      <selection activeCell="G45" sqref="G45"/>
    </sheetView>
  </sheetViews>
  <sheetFormatPr defaultRowHeight="21"/>
  <cols>
    <col min="1" max="1" width="5.25" style="1" customWidth="1"/>
    <col min="2" max="4" width="9" style="1"/>
    <col min="5" max="5" width="12.25" style="1" customWidth="1"/>
    <col min="6" max="12" width="9" style="1"/>
    <col min="13" max="13" width="12.125" style="1" customWidth="1"/>
    <col min="14" max="14" width="13.625" style="1" customWidth="1"/>
    <col min="15" max="16384" width="9" style="1"/>
  </cols>
  <sheetData>
    <row r="1" spans="1:14">
      <c r="A1" s="223" t="s">
        <v>190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14">
      <c r="A2" s="44" t="str">
        <f>ค่าวัสดุและดำเนินการ!A2</f>
        <v>ส่วนราชการ  : กองช่าง  องค์การบริหารส่วนตำบลป่ากลาง  อำเภอปัว  จังหวัดน่าน</v>
      </c>
    </row>
    <row r="3" spans="1:14">
      <c r="A3" s="1" t="str">
        <f>ค่าวัสดุและดำเนินการ!A3</f>
        <v>โครงการ      : ก่อสร้างถนน คสล. เส้นหลังตลาดนัดวันศุกร์ออกหลังโรงเรียนมัธยมป่ากลาง</v>
      </c>
      <c r="I3" s="1" t="str">
        <f>ค่าวัสดุและดำเนินการ!I3</f>
        <v>ตามแบบมาตรฐานถนน คสล. เลขที่ ท.1-01</v>
      </c>
    </row>
    <row r="4" spans="1:14">
      <c r="A4" s="1" t="str">
        <f>ค่าวัสดุและดำเนินการ!A4</f>
        <v xml:space="preserve">ปริมาณงาน   : ก่อสร้างถนนคสล. ขนาดกว้าง 5.00 เมตร  ยาว 300.00 เมตร  หนา 0.15 เมตร พร้อมไหล่ทาง 2 ข้าง  กว้างเฉลี่ย 0.30 เมตร </v>
      </c>
    </row>
    <row r="5" spans="1:14">
      <c r="A5" s="1" t="str">
        <f>ค่าวัสดุและดำเนินการ!A5</f>
        <v>ที่ตั้งโครงการ : บ้านจูน  หมู่ที่ 4  ตำบลป่ากลาง  อำเภอปัว  จังหวัดน่าน</v>
      </c>
      <c r="G5" s="1" t="str">
        <f>ค่าวัสดุและดำเนินการ!G5</f>
        <v>เขตฝนตกปกติ   ราคาน้ำมันโซล่าเฉลี่ยที่อำเภอเมือง  30.00 - 30.99  บาท/ลิตร</v>
      </c>
    </row>
    <row r="6" spans="1:14">
      <c r="A6" s="1" t="str">
        <f>ค่าวัสดุและดำเนินการ!A6</f>
        <v>อัตราดอกเบี้ยเงินกู้ (MLR)   6 %</v>
      </c>
      <c r="G6" s="1" t="str">
        <f>ค่าวัสดุและดำเนินการ!G6</f>
        <v>เงินล่วงหน้าจ่าย   15  %</v>
      </c>
    </row>
    <row r="7" spans="1:14">
      <c r="A7" s="1" t="str">
        <f>ค่าวัสดุและดำเนินการ!A7</f>
        <v>เงินประกันผลงานหัก        0 %</v>
      </c>
      <c r="G7" s="1" t="str">
        <f>ค่าวัสดุและดำเนินการ!G7</f>
        <v>ภาษีมูลค่าเพิ่ม     7  %</v>
      </c>
    </row>
    <row r="8" spans="1:14">
      <c r="A8" s="1" t="s">
        <v>260</v>
      </c>
      <c r="G8" s="1" t="s">
        <v>261</v>
      </c>
    </row>
    <row r="9" spans="1:14">
      <c r="A9" s="235" t="s">
        <v>23</v>
      </c>
      <c r="B9" s="237" t="s">
        <v>0</v>
      </c>
      <c r="C9" s="237"/>
      <c r="D9" s="237"/>
      <c r="E9" s="238"/>
      <c r="F9" s="235" t="s">
        <v>1</v>
      </c>
      <c r="G9" s="241" t="s">
        <v>24</v>
      </c>
      <c r="H9" s="243" t="s">
        <v>68</v>
      </c>
      <c r="I9" s="244"/>
      <c r="J9" s="243" t="s">
        <v>25</v>
      </c>
      <c r="K9" s="244"/>
      <c r="L9" s="247" t="s">
        <v>26</v>
      </c>
      <c r="M9" s="19" t="s">
        <v>27</v>
      </c>
      <c r="N9" s="247" t="s">
        <v>78</v>
      </c>
    </row>
    <row r="10" spans="1:14">
      <c r="A10" s="236"/>
      <c r="B10" s="239"/>
      <c r="C10" s="239"/>
      <c r="D10" s="239"/>
      <c r="E10" s="240"/>
      <c r="F10" s="236"/>
      <c r="G10" s="242"/>
      <c r="H10" s="245" t="s">
        <v>69</v>
      </c>
      <c r="I10" s="246"/>
      <c r="J10" s="245"/>
      <c r="K10" s="246"/>
      <c r="L10" s="248"/>
      <c r="M10" s="20" t="s">
        <v>28</v>
      </c>
      <c r="N10" s="248"/>
    </row>
    <row r="11" spans="1:14">
      <c r="A11" s="110">
        <v>1</v>
      </c>
      <c r="B11" s="111" t="s">
        <v>245</v>
      </c>
      <c r="C11" s="22"/>
      <c r="D11" s="23"/>
      <c r="E11" s="24"/>
      <c r="F11" s="25"/>
      <c r="G11" s="26"/>
      <c r="H11" s="114"/>
      <c r="I11" s="115"/>
      <c r="J11" s="233"/>
      <c r="K11" s="234"/>
      <c r="L11" s="27"/>
      <c r="M11" s="27"/>
      <c r="N11" s="28"/>
    </row>
    <row r="12" spans="1:14">
      <c r="A12" s="110"/>
      <c r="B12" s="30" t="s">
        <v>244</v>
      </c>
      <c r="C12" s="30"/>
      <c r="D12" s="29"/>
      <c r="E12" s="31"/>
      <c r="F12" s="21"/>
      <c r="G12" s="26"/>
      <c r="H12" s="225"/>
      <c r="I12" s="226"/>
      <c r="J12" s="225"/>
      <c r="K12" s="226"/>
      <c r="L12" s="32"/>
      <c r="M12" s="41"/>
      <c r="N12" s="27"/>
    </row>
    <row r="13" spans="1:14">
      <c r="A13" s="110">
        <v>2</v>
      </c>
      <c r="B13" s="112" t="s">
        <v>246</v>
      </c>
      <c r="C13" s="30"/>
      <c r="D13" s="29"/>
      <c r="E13" s="31"/>
      <c r="F13" s="21"/>
      <c r="G13" s="26"/>
      <c r="H13" s="215"/>
      <c r="I13" s="216"/>
      <c r="J13" s="215"/>
      <c r="K13" s="216"/>
      <c r="L13" s="32"/>
      <c r="M13" s="41"/>
      <c r="N13" s="27"/>
    </row>
    <row r="14" spans="1:14">
      <c r="A14" s="110"/>
      <c r="B14" s="30" t="s">
        <v>247</v>
      </c>
      <c r="C14" s="30"/>
      <c r="D14" s="29"/>
      <c r="E14" s="31"/>
      <c r="F14" s="21"/>
      <c r="G14" s="26"/>
      <c r="H14" s="225"/>
      <c r="I14" s="226"/>
      <c r="J14" s="225"/>
      <c r="K14" s="226"/>
      <c r="L14" s="32"/>
      <c r="M14" s="41"/>
      <c r="N14" s="27"/>
    </row>
    <row r="15" spans="1:14">
      <c r="A15" s="110">
        <v>3</v>
      </c>
      <c r="B15" s="112" t="s">
        <v>154</v>
      </c>
      <c r="C15" s="30"/>
      <c r="D15" s="29"/>
      <c r="E15" s="31"/>
      <c r="F15" s="21"/>
      <c r="G15" s="26"/>
      <c r="H15" s="215"/>
      <c r="I15" s="216"/>
      <c r="J15" s="215"/>
      <c r="K15" s="216"/>
      <c r="L15" s="32"/>
      <c r="M15" s="41"/>
      <c r="N15" s="27"/>
    </row>
    <row r="16" spans="1:14">
      <c r="A16" s="110"/>
      <c r="B16" s="30" t="s">
        <v>249</v>
      </c>
      <c r="C16" s="30"/>
      <c r="D16" s="29"/>
      <c r="E16" s="31"/>
      <c r="F16" s="21"/>
      <c r="G16" s="26"/>
      <c r="H16" s="225"/>
      <c r="I16" s="226"/>
      <c r="J16" s="225"/>
      <c r="K16" s="226"/>
      <c r="L16" s="32"/>
      <c r="M16" s="41"/>
      <c r="N16" s="27"/>
    </row>
    <row r="17" spans="1:14">
      <c r="A17" s="110"/>
      <c r="B17" s="30" t="s">
        <v>250</v>
      </c>
      <c r="C17" s="30"/>
      <c r="D17" s="29"/>
      <c r="E17" s="31"/>
      <c r="F17" s="21"/>
      <c r="G17" s="26"/>
      <c r="H17" s="225"/>
      <c r="I17" s="226"/>
      <c r="J17" s="225"/>
      <c r="K17" s="226"/>
      <c r="L17" s="32"/>
      <c r="M17" s="41"/>
      <c r="N17" s="27"/>
    </row>
    <row r="18" spans="1:14">
      <c r="A18" s="110">
        <v>4</v>
      </c>
      <c r="B18" s="112" t="s">
        <v>155</v>
      </c>
      <c r="C18" s="30"/>
      <c r="D18" s="29"/>
      <c r="E18" s="31"/>
      <c r="F18" s="25"/>
      <c r="G18" s="34"/>
      <c r="H18" s="41"/>
      <c r="I18" s="113"/>
      <c r="J18" s="225"/>
      <c r="K18" s="226"/>
      <c r="L18" s="32"/>
      <c r="M18" s="41"/>
      <c r="N18" s="27"/>
    </row>
    <row r="19" spans="1:14">
      <c r="A19" s="110"/>
      <c r="B19" s="30" t="s">
        <v>252</v>
      </c>
      <c r="C19" s="30"/>
      <c r="D19" s="29"/>
      <c r="E19" s="31" t="s">
        <v>189</v>
      </c>
      <c r="F19" s="21"/>
      <c r="G19" s="26"/>
      <c r="H19" s="225"/>
      <c r="I19" s="226"/>
      <c r="J19" s="225"/>
      <c r="K19" s="226"/>
      <c r="L19" s="32"/>
      <c r="M19" s="41"/>
      <c r="N19" s="27"/>
    </row>
    <row r="20" spans="1:14">
      <c r="A20" s="110">
        <v>5</v>
      </c>
      <c r="B20" s="112" t="s">
        <v>156</v>
      </c>
      <c r="C20" s="30"/>
      <c r="D20" s="29"/>
      <c r="E20" s="31"/>
      <c r="F20" s="25"/>
      <c r="G20" s="34"/>
      <c r="H20" s="215"/>
      <c r="I20" s="216"/>
      <c r="J20" s="215"/>
      <c r="K20" s="216"/>
      <c r="L20" s="32"/>
      <c r="M20" s="41"/>
      <c r="N20" s="27"/>
    </row>
    <row r="21" spans="1:14">
      <c r="A21" s="110"/>
      <c r="B21" s="30" t="s">
        <v>251</v>
      </c>
      <c r="C21" s="30"/>
      <c r="D21" s="29"/>
      <c r="E21" s="31"/>
      <c r="F21" s="21"/>
      <c r="G21" s="26"/>
      <c r="H21" s="225"/>
      <c r="I21" s="226"/>
      <c r="J21" s="225"/>
      <c r="K21" s="226"/>
      <c r="L21" s="32"/>
      <c r="M21" s="41"/>
      <c r="N21" s="27"/>
    </row>
    <row r="22" spans="1:14">
      <c r="A22" s="110"/>
      <c r="B22" s="30" t="s">
        <v>253</v>
      </c>
      <c r="C22" s="30"/>
      <c r="D22" s="29"/>
      <c r="E22" s="31"/>
      <c r="F22" s="21"/>
      <c r="G22" s="26"/>
      <c r="H22" s="225"/>
      <c r="I22" s="226"/>
      <c r="J22" s="225"/>
      <c r="K22" s="226"/>
      <c r="L22" s="32"/>
      <c r="M22" s="41"/>
      <c r="N22" s="27"/>
    </row>
    <row r="23" spans="1:14">
      <c r="A23" s="110"/>
      <c r="B23" s="30" t="s">
        <v>254</v>
      </c>
      <c r="C23" s="30"/>
      <c r="D23" s="29"/>
      <c r="E23" s="31"/>
      <c r="F23" s="21"/>
      <c r="G23" s="26"/>
      <c r="H23" s="225"/>
      <c r="I23" s="226"/>
      <c r="J23" s="225"/>
      <c r="K23" s="226"/>
      <c r="L23" s="32"/>
      <c r="M23" s="41"/>
      <c r="N23" s="27"/>
    </row>
    <row r="24" spans="1:14">
      <c r="A24" s="110"/>
      <c r="B24" s="30" t="s">
        <v>255</v>
      </c>
      <c r="C24" s="30"/>
      <c r="D24" s="29"/>
      <c r="E24" s="31"/>
      <c r="F24" s="21"/>
      <c r="G24" s="26"/>
      <c r="H24" s="225"/>
      <c r="I24" s="226"/>
      <c r="J24" s="225"/>
      <c r="K24" s="226"/>
      <c r="L24" s="32"/>
      <c r="M24" s="41"/>
      <c r="N24" s="27"/>
    </row>
    <row r="25" spans="1:14">
      <c r="A25" s="110">
        <v>6</v>
      </c>
      <c r="B25" s="112" t="s">
        <v>157</v>
      </c>
      <c r="C25" s="30"/>
      <c r="D25" s="29"/>
      <c r="E25" s="31"/>
      <c r="F25" s="25"/>
      <c r="G25" s="34"/>
      <c r="H25" s="215"/>
      <c r="I25" s="216"/>
      <c r="J25" s="215"/>
      <c r="K25" s="216"/>
      <c r="L25" s="32"/>
      <c r="M25" s="41"/>
      <c r="N25" s="27"/>
    </row>
    <row r="26" spans="1:14">
      <c r="A26" s="110"/>
      <c r="B26" s="30" t="s">
        <v>256</v>
      </c>
      <c r="C26" s="30"/>
      <c r="D26" s="29"/>
      <c r="E26" s="31"/>
      <c r="F26" s="21"/>
      <c r="G26" s="26"/>
      <c r="H26" s="225"/>
      <c r="I26" s="226"/>
      <c r="J26" s="225"/>
      <c r="K26" s="226"/>
      <c r="L26" s="32"/>
      <c r="M26" s="41"/>
      <c r="N26" s="27"/>
    </row>
    <row r="27" spans="1:14">
      <c r="A27" s="218">
        <v>7</v>
      </c>
      <c r="B27" s="116" t="s">
        <v>77</v>
      </c>
      <c r="C27" s="116"/>
      <c r="D27" s="117"/>
      <c r="E27" s="118"/>
      <c r="F27" s="119"/>
      <c r="G27" s="120"/>
      <c r="H27" s="121"/>
      <c r="I27" s="122"/>
      <c r="J27" s="121"/>
      <c r="K27" s="122"/>
      <c r="L27" s="40"/>
      <c r="M27" s="35"/>
      <c r="N27" s="27"/>
    </row>
    <row r="28" spans="1:14">
      <c r="A28" s="15"/>
      <c r="B28" s="15"/>
      <c r="C28" s="36"/>
      <c r="D28" s="37"/>
      <c r="E28" s="37"/>
      <c r="F28" s="15"/>
      <c r="G28" s="219"/>
      <c r="H28" s="219"/>
      <c r="I28" s="15"/>
      <c r="J28" s="15"/>
      <c r="K28" s="38"/>
      <c r="L28" s="14"/>
      <c r="M28" s="36" t="s">
        <v>158</v>
      </c>
      <c r="N28" s="124"/>
    </row>
    <row r="29" spans="1:14" ht="21.75" thickBot="1">
      <c r="A29" s="15"/>
      <c r="B29" s="15"/>
      <c r="C29" s="36"/>
      <c r="D29" s="37"/>
      <c r="E29" s="37"/>
      <c r="F29" s="15"/>
      <c r="G29" s="219"/>
      <c r="H29" s="219"/>
      <c r="I29" s="15"/>
      <c r="J29" s="15"/>
      <c r="K29" s="38"/>
      <c r="L29" s="14"/>
      <c r="M29" s="36" t="s">
        <v>226</v>
      </c>
      <c r="N29" s="123"/>
    </row>
    <row r="30" spans="1:14" ht="22.5" thickTop="1" thickBot="1">
      <c r="A30" s="14"/>
      <c r="B30" s="16" t="s">
        <v>29</v>
      </c>
      <c r="C30" s="17"/>
      <c r="D30" s="16"/>
      <c r="E30" s="16"/>
      <c r="H30" s="214"/>
      <c r="I30" s="14"/>
      <c r="J30" s="230"/>
      <c r="K30" s="231"/>
      <c r="L30" s="232"/>
      <c r="M30" s="33"/>
      <c r="N30" s="39"/>
    </row>
    <row r="31" spans="1:14" ht="21.75" thickBot="1">
      <c r="A31" s="14"/>
      <c r="B31" s="16" t="s">
        <v>30</v>
      </c>
      <c r="C31" s="17"/>
      <c r="D31" s="16"/>
      <c r="E31" s="16"/>
      <c r="H31" s="214"/>
      <c r="I31" s="14"/>
      <c r="J31" s="230"/>
      <c r="K31" s="231"/>
      <c r="L31" s="232"/>
      <c r="M31" s="33"/>
      <c r="N31" s="39"/>
    </row>
    <row r="32" spans="1:14" ht="21.75" thickBot="1">
      <c r="A32" s="14"/>
      <c r="B32" s="16"/>
      <c r="C32" s="17"/>
      <c r="D32" s="16"/>
      <c r="E32" s="16"/>
      <c r="H32" s="214"/>
      <c r="I32" s="14"/>
      <c r="J32" s="217"/>
      <c r="K32" s="217"/>
      <c r="L32" s="217"/>
      <c r="M32" s="33"/>
      <c r="N32" s="39"/>
    </row>
    <row r="33" spans="1:14" ht="21.75" thickBot="1">
      <c r="A33" s="14"/>
      <c r="B33" s="16" t="s">
        <v>31</v>
      </c>
      <c r="C33" s="17"/>
      <c r="D33" s="16"/>
      <c r="E33" s="16"/>
      <c r="H33" s="214"/>
      <c r="I33" s="14"/>
      <c r="J33" s="264"/>
      <c r="K33" s="265"/>
      <c r="L33" s="266"/>
      <c r="M33" s="33"/>
      <c r="N33" s="39"/>
    </row>
    <row r="34" spans="1:14" ht="21.75" thickBot="1">
      <c r="A34" s="14"/>
      <c r="B34" s="16" t="s">
        <v>32</v>
      </c>
      <c r="C34" s="17"/>
      <c r="D34" s="16"/>
      <c r="E34" s="16"/>
      <c r="H34" s="214"/>
      <c r="I34" s="14"/>
      <c r="J34" s="264"/>
      <c r="K34" s="265"/>
      <c r="L34" s="266"/>
      <c r="M34" s="33"/>
      <c r="N34" s="39"/>
    </row>
    <row r="35" spans="1:14">
      <c r="A35" s="14"/>
      <c r="B35" s="16"/>
      <c r="C35" s="17"/>
      <c r="D35" s="16"/>
      <c r="E35" s="16"/>
      <c r="H35" s="214"/>
      <c r="I35" s="14"/>
      <c r="J35" s="43"/>
      <c r="K35" s="43"/>
      <c r="L35" s="43"/>
      <c r="M35" s="33"/>
      <c r="N35" s="39"/>
    </row>
    <row r="36" spans="1:14">
      <c r="A36" s="14"/>
      <c r="B36" s="16"/>
      <c r="C36" s="17"/>
      <c r="D36" s="16"/>
      <c r="E36" s="16"/>
      <c r="H36" s="214"/>
      <c r="I36" s="14"/>
      <c r="J36" s="43"/>
      <c r="K36" s="43"/>
      <c r="L36" s="43"/>
      <c r="M36" s="33"/>
      <c r="N36" s="39"/>
    </row>
    <row r="37" spans="1:14">
      <c r="A37" s="14"/>
      <c r="B37" s="16"/>
      <c r="C37" s="17"/>
      <c r="D37" s="16"/>
      <c r="E37" s="16"/>
      <c r="H37" s="214"/>
      <c r="I37" s="14"/>
      <c r="J37" s="43"/>
      <c r="K37" s="43"/>
      <c r="L37" s="43"/>
      <c r="M37" s="33"/>
      <c r="N37" s="39"/>
    </row>
    <row r="38" spans="1:14">
      <c r="A38" s="14"/>
      <c r="B38" s="16"/>
      <c r="C38" s="17"/>
      <c r="D38" s="16"/>
      <c r="E38" s="16"/>
      <c r="H38" s="214"/>
      <c r="I38" s="14"/>
      <c r="J38" s="43"/>
      <c r="K38" s="43"/>
      <c r="L38" s="43"/>
      <c r="M38" s="33"/>
      <c r="N38" s="39"/>
    </row>
    <row r="39" spans="1:14">
      <c r="A39" s="14"/>
      <c r="B39" s="16"/>
      <c r="C39" s="17"/>
      <c r="D39" s="16"/>
      <c r="E39" s="16"/>
      <c r="H39" s="214"/>
      <c r="I39" s="14"/>
      <c r="J39" s="43"/>
      <c r="K39" s="43"/>
      <c r="L39" s="43"/>
      <c r="M39" s="33"/>
      <c r="N39" s="39"/>
    </row>
    <row r="40" spans="1:14">
      <c r="A40" s="14"/>
      <c r="B40" s="16"/>
      <c r="C40" s="17"/>
      <c r="D40" s="16"/>
      <c r="E40" s="16"/>
      <c r="H40" s="214"/>
      <c r="I40" s="14"/>
      <c r="J40" s="43"/>
      <c r="K40" s="43"/>
      <c r="L40" s="43"/>
      <c r="M40" s="33"/>
      <c r="N40" s="39"/>
    </row>
    <row r="41" spans="1:14">
      <c r="A41" s="14"/>
      <c r="B41" s="16"/>
      <c r="C41" s="17"/>
      <c r="D41" s="16"/>
      <c r="E41" s="16"/>
      <c r="H41" s="214"/>
      <c r="I41" s="3" t="s">
        <v>259</v>
      </c>
      <c r="K41" s="3"/>
      <c r="L41" s="3"/>
      <c r="M41" s="3"/>
      <c r="N41" s="3"/>
    </row>
    <row r="42" spans="1:14">
      <c r="A42" s="14"/>
      <c r="B42" s="16"/>
      <c r="C42" s="17"/>
      <c r="D42" s="16"/>
      <c r="E42" s="16"/>
      <c r="H42" s="214"/>
      <c r="I42" s="222" t="s">
        <v>191</v>
      </c>
      <c r="J42" s="222"/>
      <c r="K42" s="222"/>
      <c r="L42" s="222"/>
      <c r="M42" s="220"/>
    </row>
    <row r="43" spans="1:14">
      <c r="A43" s="14"/>
      <c r="B43" s="16"/>
      <c r="C43" s="17"/>
      <c r="D43" s="16"/>
      <c r="E43" s="16"/>
      <c r="H43" s="214"/>
      <c r="I43" s="222" t="s">
        <v>192</v>
      </c>
      <c r="J43" s="222"/>
      <c r="K43" s="222"/>
      <c r="L43" s="222"/>
      <c r="M43" s="220"/>
    </row>
    <row r="44" spans="1:14">
      <c r="A44" s="14"/>
      <c r="B44" s="16"/>
      <c r="C44" s="17"/>
      <c r="D44" s="16"/>
      <c r="E44" s="16"/>
      <c r="H44" s="214"/>
      <c r="I44" s="14"/>
      <c r="J44" s="43"/>
      <c r="K44" s="43"/>
      <c r="L44" s="43"/>
      <c r="M44" s="33"/>
      <c r="N44" s="39"/>
    </row>
    <row r="45" spans="1:14">
      <c r="A45" s="14"/>
      <c r="B45" s="16"/>
      <c r="C45" s="17"/>
      <c r="D45" s="16"/>
      <c r="E45" s="16"/>
      <c r="H45" s="214"/>
      <c r="I45" s="14"/>
      <c r="J45" s="43"/>
      <c r="K45" s="43"/>
      <c r="L45" s="43"/>
      <c r="M45" s="33"/>
      <c r="N45" s="39"/>
    </row>
  </sheetData>
  <mergeCells count="38">
    <mergeCell ref="A1:N1"/>
    <mergeCell ref="H12:I12"/>
    <mergeCell ref="A9:A10"/>
    <mergeCell ref="B9:E10"/>
    <mergeCell ref="F9:F10"/>
    <mergeCell ref="G9:G10"/>
    <mergeCell ref="H9:I9"/>
    <mergeCell ref="J9:K10"/>
    <mergeCell ref="L9:L10"/>
    <mergeCell ref="N9:N10"/>
    <mergeCell ref="H10:I10"/>
    <mergeCell ref="J11:K11"/>
    <mergeCell ref="J12:K12"/>
    <mergeCell ref="J21:K21"/>
    <mergeCell ref="H14:I14"/>
    <mergeCell ref="J14:K14"/>
    <mergeCell ref="H16:I16"/>
    <mergeCell ref="J16:K16"/>
    <mergeCell ref="J17:K17"/>
    <mergeCell ref="J18:K18"/>
    <mergeCell ref="H17:I17"/>
    <mergeCell ref="H19:I19"/>
    <mergeCell ref="I42:L42"/>
    <mergeCell ref="I43:L43"/>
    <mergeCell ref="J33:L33"/>
    <mergeCell ref="J34:L34"/>
    <mergeCell ref="J19:K19"/>
    <mergeCell ref="H24:I24"/>
    <mergeCell ref="J24:K24"/>
    <mergeCell ref="H26:I26"/>
    <mergeCell ref="J26:K26"/>
    <mergeCell ref="J30:L30"/>
    <mergeCell ref="J31:L31"/>
    <mergeCell ref="H22:I22"/>
    <mergeCell ref="J22:K22"/>
    <mergeCell ref="H23:I23"/>
    <mergeCell ref="J23:K23"/>
    <mergeCell ref="H21:I21"/>
  </mergeCells>
  <pageMargins left="0.39370078740157483" right="0" top="0.59055118110236227" bottom="0" header="0.31496062992125984" footer="0.31496062992125984"/>
  <pageSetup paperSize="9" scale="66" orientation="portrait" horizontalDpi="300" verticalDpi="300" r:id="rId1"/>
  <headerFooter>
    <oddHeader>&amp;Rหน้าที่ &amp;P / &amp;N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9</vt:i4>
      </vt:variant>
    </vt:vector>
  </HeadingPairs>
  <TitlesOfParts>
    <vt:vector size="17" baseType="lpstr">
      <vt:lpstr>แบบสรุปราคากลาง</vt:lpstr>
      <vt:lpstr>ค่าวัสดุและดำเนินการ</vt:lpstr>
      <vt:lpstr>ดินตัด-ถม</vt:lpstr>
      <vt:lpstr>ผิวทางคอนกรีตผสมเสร็จ</vt:lpstr>
      <vt:lpstr>รอยต่อ</vt:lpstr>
      <vt:lpstr>ทรายหยาบรองใต้ผิวคอนกรีต</vt:lpstr>
      <vt:lpstr>แบบหล่อคอนกรีต</vt:lpstr>
      <vt:lpstr>เสนอราคา</vt:lpstr>
      <vt:lpstr>ค่าวัสดุและดำเนินการ!Print_Area</vt:lpstr>
      <vt:lpstr>'ดินตัด-ถม'!Print_Area</vt:lpstr>
      <vt:lpstr>ทรายหยาบรองใต้ผิวคอนกรีต!Print_Area</vt:lpstr>
      <vt:lpstr>แบบสรุปราคากลาง!Print_Area</vt:lpstr>
      <vt:lpstr>แบบหล่อคอนกรีต!Print_Area</vt:lpstr>
      <vt:lpstr>ผิวทางคอนกรีตผสมเสร็จ!Print_Area</vt:lpstr>
      <vt:lpstr>รอยต่อ!Print_Area</vt:lpstr>
      <vt:lpstr>เสนอราคา!Print_Area</vt:lpstr>
      <vt:lpstr>แบบสรุปราคากลาง!Print_Titles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pg-pc</dc:creator>
  <cp:lastModifiedBy>P'G</cp:lastModifiedBy>
  <cp:lastPrinted>2018-08-30T06:05:53Z</cp:lastPrinted>
  <dcterms:created xsi:type="dcterms:W3CDTF">2017-05-01T02:16:56Z</dcterms:created>
  <dcterms:modified xsi:type="dcterms:W3CDTF">2018-09-14T03:34:07Z</dcterms:modified>
</cp:coreProperties>
</file>